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1"/>
  </bookViews>
  <sheets>
    <sheet name=" podatki 2008-2013" sheetId="1" r:id="rId1"/>
    <sheet name="podatki 2014-2018" sheetId="2" r:id="rId2"/>
  </sheets>
  <definedNames/>
  <calcPr fullCalcOnLoad="1"/>
</workbook>
</file>

<file path=xl/comments2.xml><?xml version="1.0" encoding="utf-8"?>
<comments xmlns="http://schemas.openxmlformats.org/spreadsheetml/2006/main">
  <authors>
    <author>Katja Kunc</author>
  </authors>
  <commentList>
    <comment ref="N111" authorId="0">
      <text>
        <r>
          <rPr>
            <b/>
            <sz val="9"/>
            <rFont val="Segoe UI"/>
            <family val="2"/>
          </rPr>
          <t>Katja Kunc:</t>
        </r>
        <r>
          <rPr>
            <sz val="9"/>
            <rFont val="Segoe UI"/>
            <family val="2"/>
          </rPr>
          <t xml:space="preserve">
na gozdnem skladu je bilo izplačano 7.784 € za 653</t>
        </r>
      </text>
    </comment>
    <comment ref="N140" authorId="0">
      <text>
        <r>
          <rPr>
            <b/>
            <sz val="9"/>
            <rFont val="Segoe UI"/>
            <family val="0"/>
          </rPr>
          <t>Katja Kunc:</t>
        </r>
        <r>
          <rPr>
            <sz val="9"/>
            <rFont val="Segoe UI"/>
            <family val="0"/>
          </rPr>
          <t xml:space="preserve">
Gozdni sklad</t>
        </r>
      </text>
    </comment>
  </commentList>
</comments>
</file>

<file path=xl/sharedStrings.xml><?xml version="1.0" encoding="utf-8"?>
<sst xmlns="http://schemas.openxmlformats.org/spreadsheetml/2006/main" count="562" uniqueCount="91">
  <si>
    <t>Ostala biomeliorativna dela</t>
  </si>
  <si>
    <t>Sajenje sad.plod.drev. in grm.</t>
  </si>
  <si>
    <t>Postavitev  gnezdnic</t>
  </si>
  <si>
    <t>Izdelava vodnih virov in kalov v gozdu</t>
  </si>
  <si>
    <t>Gnojenje travnikov</t>
  </si>
  <si>
    <t>Spravilo sena z odvozom</t>
  </si>
  <si>
    <t>Ohranjanje biotopov - nega</t>
  </si>
  <si>
    <t>Naravni razvoj biotopov</t>
  </si>
  <si>
    <t>Vzdrževanje gnezdnic</t>
  </si>
  <si>
    <t>Vzdrževanje sadik plod. drevja</t>
  </si>
  <si>
    <t>Vzdrž.pašn. in travn. v gozdu</t>
  </si>
  <si>
    <t>Vzdrževanje grmišč in obrežij</t>
  </si>
  <si>
    <t>Osnovanje pasišč v gozdu</t>
  </si>
  <si>
    <t>Ohranjanje biotopov - sečnja</t>
  </si>
  <si>
    <t>Puščanje stoječe biomase</t>
  </si>
  <si>
    <t>Puščanje podrte biomase</t>
  </si>
  <si>
    <t>Ure</t>
  </si>
  <si>
    <t>Skupaj</t>
  </si>
  <si>
    <t>Zasebni 
gozdovi</t>
  </si>
  <si>
    <t>Občinski 
gozdovi</t>
  </si>
  <si>
    <t>Državni 
gozdovi</t>
  </si>
  <si>
    <t>SKUPAJ</t>
  </si>
  <si>
    <t>Vrednost materiala v €</t>
  </si>
  <si>
    <t>Sofinanciran del iz sredstev RS v €</t>
  </si>
  <si>
    <t>Vložek RS za državne gozdove
 in sofinanciran del v zasebnih in občinskih
 gozdovih v €</t>
  </si>
  <si>
    <t>€/uro</t>
  </si>
  <si>
    <t>Leto 2008</t>
  </si>
  <si>
    <t>Leto 2013</t>
  </si>
  <si>
    <t>Zaščita pred zvermi-ograje</t>
  </si>
  <si>
    <t>Vrednost delovnega dne:</t>
  </si>
  <si>
    <t xml:space="preserve">Kot vrednost delovnega dne je upoštevana vrednost, določena v pravilniku o so-financiranju, ko dela ne izvaja lastnik gozda. </t>
  </si>
  <si>
    <t>Vložek RS za državne gozdove
 in sofinanciran del v zasebnih in občinskih
 gozdovih v letu 2008 v €</t>
  </si>
  <si>
    <t>Vložek RS za državne gozdove
 in sofinanciran del v zasebnih in občinskih
 gozdovih v letu 2013 v €</t>
  </si>
  <si>
    <t>Vrsta del</t>
  </si>
  <si>
    <t>Ukrep po pravilniku</t>
  </si>
  <si>
    <t>Vzdrževanje grmišč in obrečnih pasov, 
omejkov, protiveternih pasov in gozdnega roba</t>
  </si>
  <si>
    <t>Vzdrževanje pasišč v gozdu</t>
  </si>
  <si>
    <t>Vzdrževanje vodnih virov v gozdu</t>
  </si>
  <si>
    <t>Sajenje sadik plodonosnega drevja,
 pomembnega za prehranjevanje živali</t>
  </si>
  <si>
    <t>Postavljanje gnezdnic in njihovo vzdrževanje</t>
  </si>
  <si>
    <t>Ohranjanje in nega dela biotopa, 
pomembnega za ohranjanje in razvoj ogroženih vrst</t>
  </si>
  <si>
    <t>Načrtno puščanje biomase v gozdu</t>
  </si>
  <si>
    <t>Varstvo pred zavarovanimi zvermi</t>
  </si>
  <si>
    <t>Druga biomeliorativna dela</t>
  </si>
  <si>
    <t>Vložek RS za državne gozdove
 in sofinanciran del v zasebnih in občinskih
 gozdovih, povprečje 2008 in 2013, v €</t>
  </si>
  <si>
    <t>Vzdrževanje zaraščajočih pasiš</t>
  </si>
  <si>
    <t>Vzdrž.vod.virov in kalov v g.</t>
  </si>
  <si>
    <t>Vzdrževanje večjega vod. vira</t>
  </si>
  <si>
    <t>Izdelava vod.virov in kal. v g</t>
  </si>
  <si>
    <t>Vzdr×evanje grmiÜŔ in obre×ij</t>
  </si>
  <si>
    <t>Vzdr×.paÜn. in travn. v gozdu</t>
  </si>
  <si>
    <t>Vzdr×evanje vodnih virov n kalov v gozdu</t>
  </si>
  <si>
    <t>Vzdr×evanje gnezdnic</t>
  </si>
  <si>
    <t>Vzdr×evanje veŔjega vodnega vira</t>
  </si>
  <si>
    <t>Vzdr×evanje sadik plod. drevja</t>
  </si>
  <si>
    <t>Osnovanje pasiÜŔ v gozdu</t>
  </si>
  <si>
    <t>Ohranjanje biotopov - seŔnja</t>
  </si>
  <si>
    <t>PuÜŔanje stojeŔe biomase</t>
  </si>
  <si>
    <t>PuÜŔanje podrte biomase</t>
  </si>
  <si>
    <t>Ukrep</t>
  </si>
  <si>
    <t>Postavljanje gnezdnic
 in njihovo vzdrževanje</t>
  </si>
  <si>
    <t>iz poročila o gozdovih (brez stez)</t>
  </si>
  <si>
    <t>Leto 2014</t>
  </si>
  <si>
    <t>Leto 2015</t>
  </si>
  <si>
    <t>Leto 2016</t>
  </si>
  <si>
    <t>Leto 2017</t>
  </si>
  <si>
    <t>Leto 2018</t>
  </si>
  <si>
    <t>Vrednost delovnega dne (91€ na dan):</t>
  </si>
  <si>
    <t>Označitev ograj</t>
  </si>
  <si>
    <t>Ohranjanje biotopov - zatočišč</t>
  </si>
  <si>
    <t>Osnovanje grmišč v gozdu</t>
  </si>
  <si>
    <t>Vložek RS za državne gozdove
 in sofinanciran del v zasebnih in občinskih
 gozdovih v letu 2014 v €</t>
  </si>
  <si>
    <t>Vložek RS za državne gozdove
 in sofinanciran del v zasebnih in občinskih
 gozdovih v letu 2015 v €</t>
  </si>
  <si>
    <t>Vložek RS za državne gozdove
 in sofinanciran del v zasebnih in občinskih
 gozdovih v letu 2016 v €</t>
  </si>
  <si>
    <t>Vložek RS za državne gozdove
 in sofinanciran del v zasebnih in občinskih
 gozdovih v letu 2017 v €</t>
  </si>
  <si>
    <t>Vložek RS za državne gozdove
 in sofinanciran del v zasebnih in občinskih
 gozdovih v letu 2018 v €</t>
  </si>
  <si>
    <t>Vložek RS za državne gozdove
 in sofinanciran del v zasebnih in občinskih
 gozdovih, povprečje od 2014 do 2018, v €</t>
  </si>
  <si>
    <t>POSTAVKA</t>
  </si>
  <si>
    <t>547</t>
  </si>
  <si>
    <t>Vse zasebni gozd</t>
  </si>
  <si>
    <t>MKG_LETO</t>
  </si>
  <si>
    <t>Vsota od ZNESEK_ST</t>
  </si>
  <si>
    <t>SL</t>
  </si>
  <si>
    <t>UKREP</t>
  </si>
  <si>
    <t>2</t>
  </si>
  <si>
    <t>6</t>
  </si>
  <si>
    <t>Skupna vsota</t>
  </si>
  <si>
    <t>653</t>
  </si>
  <si>
    <t>670</t>
  </si>
  <si>
    <t>Oznake stolpcev</t>
  </si>
  <si>
    <t>Oznake vrstic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</si>
</sst>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1" fontId="0" fillId="0" borderId="11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zoomScale="85" zoomScaleNormal="85" zoomScalePageLayoutView="0" workbookViewId="0" topLeftCell="A46">
      <selection activeCell="A101" sqref="A101"/>
    </sheetView>
  </sheetViews>
  <sheetFormatPr defaultColWidth="9.140625" defaultRowHeight="12.75"/>
  <cols>
    <col min="1" max="1" width="44.28125" style="0" customWidth="1"/>
    <col min="2" max="2" width="34.8515625" style="0" bestFit="1" customWidth="1"/>
    <col min="5" max="5" width="9.421875" style="0" customWidth="1"/>
    <col min="6" max="7" width="8.8515625" style="0" customWidth="1"/>
    <col min="12" max="12" width="10.7109375" style="0" customWidth="1"/>
    <col min="17" max="17" width="10.57421875" style="0" customWidth="1"/>
    <col min="18" max="18" width="10.8515625" style="0" customWidth="1"/>
    <col min="19" max="19" width="9.57421875" style="0" customWidth="1"/>
    <col min="21" max="21" width="9.57421875" style="0" customWidth="1"/>
  </cols>
  <sheetData>
    <row r="1" ht="12.75">
      <c r="A1" s="11" t="s">
        <v>26</v>
      </c>
    </row>
    <row r="2" spans="3:21" ht="41.25" customHeight="1">
      <c r="C2" s="43" t="s">
        <v>16</v>
      </c>
      <c r="D2" s="43"/>
      <c r="E2" s="43"/>
      <c r="F2" s="43"/>
      <c r="H2" s="43" t="s">
        <v>22</v>
      </c>
      <c r="I2" s="43"/>
      <c r="J2" s="43"/>
      <c r="K2" s="43"/>
      <c r="M2" s="43" t="s">
        <v>23</v>
      </c>
      <c r="N2" s="43"/>
      <c r="O2" s="43"/>
      <c r="P2" s="43"/>
      <c r="R2" s="44" t="s">
        <v>24</v>
      </c>
      <c r="S2" s="43"/>
      <c r="T2" s="43"/>
      <c r="U2" s="43"/>
    </row>
    <row r="3" spans="1:21" ht="25.5">
      <c r="A3" s="2"/>
      <c r="B3" s="6" t="s">
        <v>16</v>
      </c>
      <c r="C3" s="8" t="s">
        <v>20</v>
      </c>
      <c r="D3" s="8" t="s">
        <v>18</v>
      </c>
      <c r="E3" s="8" t="s">
        <v>19</v>
      </c>
      <c r="F3" s="9" t="s">
        <v>17</v>
      </c>
      <c r="H3" s="8" t="s">
        <v>20</v>
      </c>
      <c r="I3" s="8" t="s">
        <v>18</v>
      </c>
      <c r="J3" s="8" t="s">
        <v>19</v>
      </c>
      <c r="K3" s="9" t="s">
        <v>17</v>
      </c>
      <c r="M3" s="8" t="s">
        <v>20</v>
      </c>
      <c r="N3" s="8" t="s">
        <v>18</v>
      </c>
      <c r="O3" s="8" t="s">
        <v>19</v>
      </c>
      <c r="P3" s="9" t="s">
        <v>17</v>
      </c>
      <c r="R3" s="8" t="s">
        <v>20</v>
      </c>
      <c r="S3" s="8" t="s">
        <v>18</v>
      </c>
      <c r="T3" s="8" t="s">
        <v>19</v>
      </c>
      <c r="U3" s="9" t="s">
        <v>17</v>
      </c>
    </row>
    <row r="4" spans="1:21" ht="12.75">
      <c r="A4" s="4">
        <v>604</v>
      </c>
      <c r="B4" s="15" t="s">
        <v>0</v>
      </c>
      <c r="C4" s="7">
        <v>269</v>
      </c>
      <c r="D4" s="7"/>
      <c r="E4" s="7"/>
      <c r="F4" s="7">
        <v>269</v>
      </c>
      <c r="H4" s="5"/>
      <c r="I4" s="5"/>
      <c r="J4" s="7"/>
      <c r="K4" s="7"/>
      <c r="M4" s="7"/>
      <c r="N4" s="7"/>
      <c r="O4" s="7"/>
      <c r="P4" s="7">
        <v>0</v>
      </c>
      <c r="R4" s="7">
        <f>C4*$C$26+H4</f>
        <v>3059.875</v>
      </c>
      <c r="S4" s="7">
        <f>I4+N4</f>
        <v>0</v>
      </c>
      <c r="T4" s="7">
        <f>J4+O4</f>
        <v>0</v>
      </c>
      <c r="U4" s="7">
        <f>SUM(R4:T4)</f>
        <v>3059.875</v>
      </c>
    </row>
    <row r="5" spans="1:21" ht="12.75">
      <c r="A5" s="4">
        <v>610</v>
      </c>
      <c r="B5" s="15" t="s">
        <v>11</v>
      </c>
      <c r="C5" s="7">
        <v>893</v>
      </c>
      <c r="D5" s="7">
        <v>1541</v>
      </c>
      <c r="E5" s="7"/>
      <c r="F5" s="7">
        <v>2434</v>
      </c>
      <c r="H5" s="5"/>
      <c r="I5" s="5"/>
      <c r="J5" s="7"/>
      <c r="K5" s="7"/>
      <c r="M5" s="7"/>
      <c r="N5" s="7">
        <v>11099.37</v>
      </c>
      <c r="O5" s="7"/>
      <c r="P5" s="7">
        <v>11099.37</v>
      </c>
      <c r="R5" s="7">
        <f aca="true" t="shared" si="0" ref="R5:R23">C5*$C$26+H5</f>
        <v>10157.875</v>
      </c>
      <c r="S5" s="7">
        <f aca="true" t="shared" si="1" ref="S5:S24">I5+N5</f>
        <v>11099.37</v>
      </c>
      <c r="T5" s="7">
        <f aca="true" t="shared" si="2" ref="T5:T24">J5+O5</f>
        <v>0</v>
      </c>
      <c r="U5" s="7">
        <f aca="true" t="shared" si="3" ref="U5:U23">SUM(R5:T5)</f>
        <v>21257.245000000003</v>
      </c>
    </row>
    <row r="6" spans="1:21" ht="12.75">
      <c r="A6" s="4">
        <v>611</v>
      </c>
      <c r="B6" s="15" t="s">
        <v>10</v>
      </c>
      <c r="C6" s="7">
        <v>3940</v>
      </c>
      <c r="D6" s="7">
        <v>4442</v>
      </c>
      <c r="E6" s="7">
        <v>9</v>
      </c>
      <c r="F6" s="7">
        <v>8391</v>
      </c>
      <c r="H6" s="4"/>
      <c r="I6" s="4"/>
      <c r="J6" s="7"/>
      <c r="K6" s="7"/>
      <c r="M6" s="7"/>
      <c r="N6" s="7">
        <v>29162.94</v>
      </c>
      <c r="O6" s="7">
        <v>26.33</v>
      </c>
      <c r="P6" s="7">
        <v>29189.27</v>
      </c>
      <c r="R6" s="7">
        <f t="shared" si="0"/>
        <v>44817.5</v>
      </c>
      <c r="S6" s="7">
        <f t="shared" si="1"/>
        <v>29162.94</v>
      </c>
      <c r="T6" s="7">
        <f t="shared" si="2"/>
        <v>26.33</v>
      </c>
      <c r="U6" s="7">
        <f t="shared" si="3"/>
        <v>74006.77</v>
      </c>
    </row>
    <row r="7" spans="1:21" ht="12.75">
      <c r="A7" s="4">
        <v>612</v>
      </c>
      <c r="B7" s="15" t="s">
        <v>46</v>
      </c>
      <c r="C7" s="7">
        <v>752</v>
      </c>
      <c r="D7" s="7">
        <v>272</v>
      </c>
      <c r="E7" s="7"/>
      <c r="F7" s="7">
        <v>1024</v>
      </c>
      <c r="H7" s="4"/>
      <c r="I7" s="4"/>
      <c r="J7" s="7"/>
      <c r="K7" s="7"/>
      <c r="M7" s="7"/>
      <c r="N7" s="7">
        <v>2051.4</v>
      </c>
      <c r="O7" s="7"/>
      <c r="P7" s="7">
        <v>2051.4</v>
      </c>
      <c r="R7" s="7">
        <f t="shared" si="0"/>
        <v>8554</v>
      </c>
      <c r="S7" s="7">
        <f t="shared" si="1"/>
        <v>2051.4</v>
      </c>
      <c r="T7" s="7">
        <f t="shared" si="2"/>
        <v>0</v>
      </c>
      <c r="U7" s="7">
        <f t="shared" si="3"/>
        <v>10605.4</v>
      </c>
    </row>
    <row r="8" spans="1:21" ht="12.75">
      <c r="A8" s="4">
        <v>613</v>
      </c>
      <c r="B8" s="15" t="s">
        <v>1</v>
      </c>
      <c r="C8" s="7">
        <v>74</v>
      </c>
      <c r="D8" s="7">
        <v>738</v>
      </c>
      <c r="E8" s="7"/>
      <c r="F8" s="7">
        <v>812</v>
      </c>
      <c r="H8" s="4">
        <v>627.99</v>
      </c>
      <c r="I8" s="4">
        <v>4606.74</v>
      </c>
      <c r="J8" s="7"/>
      <c r="K8" s="7">
        <v>5234.73</v>
      </c>
      <c r="M8" s="7"/>
      <c r="N8" s="7">
        <v>4222.11</v>
      </c>
      <c r="O8" s="7"/>
      <c r="P8" s="7">
        <v>4222.11</v>
      </c>
      <c r="R8" s="7">
        <f t="shared" si="0"/>
        <v>1469.74</v>
      </c>
      <c r="S8" s="7">
        <f t="shared" si="1"/>
        <v>8828.849999999999</v>
      </c>
      <c r="T8" s="7">
        <f t="shared" si="2"/>
        <v>0</v>
      </c>
      <c r="U8" s="7">
        <f t="shared" si="3"/>
        <v>10298.589999999998</v>
      </c>
    </row>
    <row r="9" spans="1:21" ht="12.75">
      <c r="A9" s="4">
        <v>614</v>
      </c>
      <c r="B9" s="1" t="s">
        <v>2</v>
      </c>
      <c r="C9" s="7"/>
      <c r="D9" s="7">
        <v>53</v>
      </c>
      <c r="E9" s="7"/>
      <c r="F9" s="7">
        <v>53</v>
      </c>
      <c r="H9" s="4"/>
      <c r="I9" s="4"/>
      <c r="J9" s="7"/>
      <c r="K9" s="7"/>
      <c r="M9" s="7"/>
      <c r="N9" s="7">
        <v>461.5</v>
      </c>
      <c r="O9" s="7"/>
      <c r="P9" s="7">
        <v>461.5</v>
      </c>
      <c r="R9" s="7">
        <f t="shared" si="0"/>
        <v>0</v>
      </c>
      <c r="S9" s="7">
        <f t="shared" si="1"/>
        <v>461.5</v>
      </c>
      <c r="T9" s="7">
        <f t="shared" si="2"/>
        <v>0</v>
      </c>
      <c r="U9" s="7">
        <f t="shared" si="3"/>
        <v>461.5</v>
      </c>
    </row>
    <row r="10" spans="1:21" ht="12.75">
      <c r="A10" s="4">
        <v>615</v>
      </c>
      <c r="B10" s="15" t="s">
        <v>8</v>
      </c>
      <c r="C10" s="7">
        <v>89</v>
      </c>
      <c r="D10" s="7">
        <v>6</v>
      </c>
      <c r="E10" s="7"/>
      <c r="F10" s="7">
        <v>95</v>
      </c>
      <c r="H10" s="5"/>
      <c r="I10" s="5"/>
      <c r="J10" s="7"/>
      <c r="K10" s="7"/>
      <c r="M10" s="7"/>
      <c r="N10" s="7">
        <v>52.21</v>
      </c>
      <c r="O10" s="7"/>
      <c r="P10" s="7">
        <v>52.21</v>
      </c>
      <c r="R10" s="7">
        <f t="shared" si="0"/>
        <v>1012.375</v>
      </c>
      <c r="S10" s="7">
        <f t="shared" si="1"/>
        <v>52.21</v>
      </c>
      <c r="T10" s="7">
        <f t="shared" si="2"/>
        <v>0</v>
      </c>
      <c r="U10" s="7">
        <f t="shared" si="3"/>
        <v>1064.585</v>
      </c>
    </row>
    <row r="11" spans="1:21" ht="12.75">
      <c r="A11" s="4">
        <v>616</v>
      </c>
      <c r="B11" s="15" t="s">
        <v>47</v>
      </c>
      <c r="C11" s="7">
        <v>920</v>
      </c>
      <c r="D11" s="7">
        <v>890</v>
      </c>
      <c r="E11" s="7"/>
      <c r="F11" s="7">
        <v>1810</v>
      </c>
      <c r="H11" s="4"/>
      <c r="I11" s="4"/>
      <c r="J11" s="7"/>
      <c r="K11" s="7"/>
      <c r="M11" s="7"/>
      <c r="N11" s="7">
        <v>7094.4</v>
      </c>
      <c r="O11" s="7"/>
      <c r="P11" s="7">
        <v>7094.4</v>
      </c>
      <c r="R11" s="7">
        <f t="shared" si="0"/>
        <v>10465</v>
      </c>
      <c r="S11" s="7">
        <f t="shared" si="1"/>
        <v>7094.4</v>
      </c>
      <c r="T11" s="7">
        <f t="shared" si="2"/>
        <v>0</v>
      </c>
      <c r="U11" s="7">
        <f t="shared" si="3"/>
        <v>17559.4</v>
      </c>
    </row>
    <row r="12" spans="1:21" ht="12.75">
      <c r="A12" s="4">
        <v>617</v>
      </c>
      <c r="B12" s="15" t="s">
        <v>48</v>
      </c>
      <c r="C12" s="7">
        <v>12</v>
      </c>
      <c r="D12" s="7">
        <v>72</v>
      </c>
      <c r="E12" s="7"/>
      <c r="F12" s="7">
        <v>84</v>
      </c>
      <c r="H12" s="4"/>
      <c r="I12" s="4"/>
      <c r="J12" s="7"/>
      <c r="K12" s="7"/>
      <c r="M12" s="7"/>
      <c r="N12" s="7">
        <v>538.2</v>
      </c>
      <c r="O12" s="7"/>
      <c r="P12" s="7">
        <v>538.2</v>
      </c>
      <c r="R12" s="7">
        <f t="shared" si="0"/>
        <v>136.5</v>
      </c>
      <c r="S12" s="7">
        <f t="shared" si="1"/>
        <v>538.2</v>
      </c>
      <c r="T12" s="7">
        <f t="shared" si="2"/>
        <v>0</v>
      </c>
      <c r="U12" s="7">
        <f t="shared" si="3"/>
        <v>674.7</v>
      </c>
    </row>
    <row r="13" spans="1:21" ht="12.75">
      <c r="A13" s="4">
        <v>618</v>
      </c>
      <c r="B13" s="15" t="s">
        <v>9</v>
      </c>
      <c r="C13" s="7"/>
      <c r="D13" s="7">
        <v>2</v>
      </c>
      <c r="E13" s="7"/>
      <c r="F13" s="7">
        <v>2</v>
      </c>
      <c r="H13" s="7"/>
      <c r="I13" s="7"/>
      <c r="J13" s="7"/>
      <c r="K13" s="7"/>
      <c r="M13" s="7"/>
      <c r="N13" s="7">
        <v>16.38</v>
      </c>
      <c r="O13" s="7"/>
      <c r="P13" s="7">
        <v>16.38</v>
      </c>
      <c r="R13" s="7">
        <f t="shared" si="0"/>
        <v>0</v>
      </c>
      <c r="S13" s="7">
        <f t="shared" si="1"/>
        <v>16.38</v>
      </c>
      <c r="T13" s="7">
        <f t="shared" si="2"/>
        <v>0</v>
      </c>
      <c r="U13" s="7">
        <f t="shared" si="3"/>
        <v>16.38</v>
      </c>
    </row>
    <row r="14" spans="1:21" ht="12.75">
      <c r="A14" s="4">
        <v>620</v>
      </c>
      <c r="B14" s="15" t="s">
        <v>12</v>
      </c>
      <c r="C14" s="7">
        <v>160</v>
      </c>
      <c r="D14" s="7"/>
      <c r="E14" s="7"/>
      <c r="F14" s="7">
        <v>160</v>
      </c>
      <c r="H14" s="4"/>
      <c r="I14" s="4"/>
      <c r="J14" s="7"/>
      <c r="K14" s="7"/>
      <c r="M14" s="7"/>
      <c r="N14" s="7"/>
      <c r="O14" s="7"/>
      <c r="P14" s="7">
        <v>0</v>
      </c>
      <c r="R14" s="7">
        <f t="shared" si="0"/>
        <v>1820</v>
      </c>
      <c r="S14" s="7">
        <f t="shared" si="1"/>
        <v>0</v>
      </c>
      <c r="T14" s="7">
        <f t="shared" si="2"/>
        <v>0</v>
      </c>
      <c r="U14" s="7">
        <f t="shared" si="3"/>
        <v>1820</v>
      </c>
    </row>
    <row r="15" spans="1:21" ht="12.75">
      <c r="A15" s="4">
        <v>621</v>
      </c>
      <c r="B15" s="15" t="s">
        <v>4</v>
      </c>
      <c r="C15" s="7">
        <v>312</v>
      </c>
      <c r="D15" s="7">
        <v>7</v>
      </c>
      <c r="E15" s="7"/>
      <c r="F15" s="7">
        <v>319</v>
      </c>
      <c r="H15" s="4"/>
      <c r="I15" s="4"/>
      <c r="J15" s="7"/>
      <c r="K15" s="7"/>
      <c r="M15" s="7"/>
      <c r="N15" s="7">
        <v>41.93</v>
      </c>
      <c r="O15" s="7"/>
      <c r="P15" s="7">
        <v>41.93</v>
      </c>
      <c r="R15" s="7">
        <f t="shared" si="0"/>
        <v>3549</v>
      </c>
      <c r="S15" s="7">
        <f t="shared" si="1"/>
        <v>41.93</v>
      </c>
      <c r="T15" s="7">
        <f t="shared" si="2"/>
        <v>0</v>
      </c>
      <c r="U15" s="7">
        <f t="shared" si="3"/>
        <v>3590.93</v>
      </c>
    </row>
    <row r="16" spans="1:21" ht="12.75">
      <c r="A16" s="4">
        <v>622</v>
      </c>
      <c r="B16" s="15" t="s">
        <v>5</v>
      </c>
      <c r="C16" s="7">
        <v>1954</v>
      </c>
      <c r="D16" s="7">
        <v>1760</v>
      </c>
      <c r="E16" s="7">
        <v>2</v>
      </c>
      <c r="F16" s="7">
        <v>3716</v>
      </c>
      <c r="H16" s="4"/>
      <c r="I16" s="4"/>
      <c r="J16" s="7"/>
      <c r="K16" s="7"/>
      <c r="M16" s="7"/>
      <c r="N16" s="7">
        <v>10163.99</v>
      </c>
      <c r="O16" s="7">
        <v>17.55</v>
      </c>
      <c r="P16" s="7">
        <v>10181.54</v>
      </c>
      <c r="R16" s="7">
        <f t="shared" si="0"/>
        <v>22226.75</v>
      </c>
      <c r="S16" s="7">
        <f t="shared" si="1"/>
        <v>10163.99</v>
      </c>
      <c r="T16" s="7">
        <f t="shared" si="2"/>
        <v>17.55</v>
      </c>
      <c r="U16" s="7">
        <f t="shared" si="3"/>
        <v>32408.289999999997</v>
      </c>
    </row>
    <row r="17" spans="1:21" ht="12.75">
      <c r="A17" s="4">
        <v>623</v>
      </c>
      <c r="B17" s="15" t="s">
        <v>45</v>
      </c>
      <c r="C17" s="7">
        <v>544</v>
      </c>
      <c r="D17" s="7"/>
      <c r="E17" s="7"/>
      <c r="F17" s="7">
        <v>544</v>
      </c>
      <c r="H17" s="4"/>
      <c r="I17" s="4"/>
      <c r="J17" s="7"/>
      <c r="K17" s="7"/>
      <c r="M17" s="7"/>
      <c r="N17" s="7"/>
      <c r="O17" s="7"/>
      <c r="P17" s="7">
        <v>0</v>
      </c>
      <c r="R17" s="7">
        <f t="shared" si="0"/>
        <v>6188</v>
      </c>
      <c r="S17" s="7">
        <f t="shared" si="1"/>
        <v>0</v>
      </c>
      <c r="T17" s="7">
        <f t="shared" si="2"/>
        <v>0</v>
      </c>
      <c r="U17" s="7">
        <f t="shared" si="3"/>
        <v>6188</v>
      </c>
    </row>
    <row r="18" spans="1:21" ht="12.75">
      <c r="A18" s="4">
        <v>630</v>
      </c>
      <c r="B18" s="15" t="s">
        <v>28</v>
      </c>
      <c r="C18" s="7"/>
      <c r="D18" s="7">
        <v>1048</v>
      </c>
      <c r="E18" s="7"/>
      <c r="F18" s="7">
        <v>1048</v>
      </c>
      <c r="H18" s="4"/>
      <c r="I18" s="4"/>
      <c r="J18" s="7"/>
      <c r="K18" s="7"/>
      <c r="M18" s="7"/>
      <c r="N18" s="7">
        <v>5984.33</v>
      </c>
      <c r="O18" s="7"/>
      <c r="P18" s="7">
        <v>5984.33</v>
      </c>
      <c r="R18" s="7">
        <f t="shared" si="0"/>
        <v>0</v>
      </c>
      <c r="S18" s="7">
        <f t="shared" si="1"/>
        <v>5984.33</v>
      </c>
      <c r="T18" s="7">
        <f t="shared" si="2"/>
        <v>0</v>
      </c>
      <c r="U18" s="7">
        <f t="shared" si="3"/>
        <v>5984.33</v>
      </c>
    </row>
    <row r="19" spans="1:21" ht="12.75">
      <c r="A19" s="4">
        <v>651</v>
      </c>
      <c r="B19" s="15" t="s">
        <v>13</v>
      </c>
      <c r="C19" s="7">
        <v>208</v>
      </c>
      <c r="D19" s="7"/>
      <c r="E19" s="7"/>
      <c r="F19" s="7">
        <v>208</v>
      </c>
      <c r="H19" s="4"/>
      <c r="I19" s="4"/>
      <c r="J19" s="7"/>
      <c r="K19" s="7"/>
      <c r="M19" s="7"/>
      <c r="N19" s="7"/>
      <c r="O19" s="7"/>
      <c r="P19" s="7">
        <v>0</v>
      </c>
      <c r="R19" s="7">
        <f t="shared" si="0"/>
        <v>2366</v>
      </c>
      <c r="S19" s="7">
        <f t="shared" si="1"/>
        <v>0</v>
      </c>
      <c r="T19" s="7">
        <f t="shared" si="2"/>
        <v>0</v>
      </c>
      <c r="U19" s="7">
        <f t="shared" si="3"/>
        <v>2366</v>
      </c>
    </row>
    <row r="20" spans="1:21" ht="12.75">
      <c r="A20" s="4">
        <v>652</v>
      </c>
      <c r="B20" s="15" t="s">
        <v>6</v>
      </c>
      <c r="C20" s="7">
        <v>452</v>
      </c>
      <c r="D20" s="7">
        <v>119</v>
      </c>
      <c r="E20" s="7"/>
      <c r="F20" s="7">
        <v>571</v>
      </c>
      <c r="H20" s="4"/>
      <c r="I20" s="4"/>
      <c r="J20" s="7"/>
      <c r="K20" s="7"/>
      <c r="M20" s="7"/>
      <c r="N20" s="7">
        <v>1044.23</v>
      </c>
      <c r="O20" s="7"/>
      <c r="P20" s="7">
        <v>1044.23</v>
      </c>
      <c r="R20" s="7">
        <f t="shared" si="0"/>
        <v>5141.5</v>
      </c>
      <c r="S20" s="7">
        <f t="shared" si="1"/>
        <v>1044.23</v>
      </c>
      <c r="T20" s="7">
        <f t="shared" si="2"/>
        <v>0</v>
      </c>
      <c r="U20" s="7">
        <f t="shared" si="3"/>
        <v>6185.73</v>
      </c>
    </row>
    <row r="21" spans="1:21" ht="12.75">
      <c r="A21" s="4">
        <v>653</v>
      </c>
      <c r="B21" s="15" t="s">
        <v>7</v>
      </c>
      <c r="C21" s="7"/>
      <c r="D21" s="7">
        <v>67</v>
      </c>
      <c r="E21" s="7"/>
      <c r="F21" s="7">
        <v>67</v>
      </c>
      <c r="H21" s="4"/>
      <c r="I21" s="4"/>
      <c r="J21" s="7"/>
      <c r="K21" s="7"/>
      <c r="M21" s="7"/>
      <c r="N21" s="7">
        <v>1237.8</v>
      </c>
      <c r="O21" s="7"/>
      <c r="P21" s="7">
        <v>1237.8</v>
      </c>
      <c r="R21" s="7">
        <f t="shared" si="0"/>
        <v>0</v>
      </c>
      <c r="S21" s="7">
        <f t="shared" si="1"/>
        <v>1237.8</v>
      </c>
      <c r="T21" s="7">
        <f t="shared" si="2"/>
        <v>0</v>
      </c>
      <c r="U21" s="7">
        <f t="shared" si="3"/>
        <v>1237.8</v>
      </c>
    </row>
    <row r="22" spans="1:21" ht="12.75">
      <c r="A22" s="4">
        <v>670</v>
      </c>
      <c r="B22" s="15" t="s">
        <v>14</v>
      </c>
      <c r="C22" s="7">
        <v>10</v>
      </c>
      <c r="D22" s="7">
        <v>69</v>
      </c>
      <c r="E22" s="7"/>
      <c r="F22" s="7">
        <v>79</v>
      </c>
      <c r="H22" s="4"/>
      <c r="I22" s="4"/>
      <c r="J22" s="7"/>
      <c r="K22" s="7"/>
      <c r="M22" s="7"/>
      <c r="N22" s="7">
        <v>2057.73</v>
      </c>
      <c r="O22" s="7"/>
      <c r="P22" s="7">
        <v>2057.73</v>
      </c>
      <c r="R22" s="7">
        <f t="shared" si="0"/>
        <v>113.75</v>
      </c>
      <c r="S22" s="7">
        <f t="shared" si="1"/>
        <v>2057.73</v>
      </c>
      <c r="T22" s="7">
        <f t="shared" si="2"/>
        <v>0</v>
      </c>
      <c r="U22" s="7">
        <f t="shared" si="3"/>
        <v>2171.48</v>
      </c>
    </row>
    <row r="23" spans="1:21" ht="12.75">
      <c r="A23" s="4">
        <v>671</v>
      </c>
      <c r="B23" s="15" t="s">
        <v>15</v>
      </c>
      <c r="C23" s="7"/>
      <c r="D23" s="7">
        <v>23</v>
      </c>
      <c r="E23" s="7"/>
      <c r="F23" s="7">
        <v>23</v>
      </c>
      <c r="H23" s="5"/>
      <c r="I23" s="5"/>
      <c r="J23" s="7"/>
      <c r="K23" s="7"/>
      <c r="M23" s="7"/>
      <c r="N23" s="7">
        <v>250</v>
      </c>
      <c r="O23" s="7"/>
      <c r="P23" s="7">
        <v>250</v>
      </c>
      <c r="R23" s="7">
        <f t="shared" si="0"/>
        <v>0</v>
      </c>
      <c r="S23" s="7">
        <f t="shared" si="1"/>
        <v>250</v>
      </c>
      <c r="T23" s="7">
        <f t="shared" si="2"/>
        <v>0</v>
      </c>
      <c r="U23" s="7">
        <f t="shared" si="3"/>
        <v>250</v>
      </c>
    </row>
    <row r="24" spans="1:21" ht="12.75">
      <c r="A24" s="2"/>
      <c r="B24" s="15" t="s">
        <v>21</v>
      </c>
      <c r="C24" s="7">
        <f>SUM(C4:C23)</f>
        <v>10589</v>
      </c>
      <c r="D24" s="7">
        <f>SUM(D4:D23)</f>
        <v>11109</v>
      </c>
      <c r="E24" s="7">
        <f>SUM(E4:E23)</f>
        <v>11</v>
      </c>
      <c r="F24" s="7">
        <f>SUM(F4:F23)</f>
        <v>21709</v>
      </c>
      <c r="H24" s="10">
        <f>SUM(H4:H21)</f>
        <v>627.99</v>
      </c>
      <c r="I24" s="10">
        <f>SUM(I4:I21)</f>
        <v>4606.74</v>
      </c>
      <c r="J24" s="10">
        <f>SUM(J4:J21)</f>
        <v>0</v>
      </c>
      <c r="K24" s="10">
        <f>SUM(K4:K21)</f>
        <v>5234.73</v>
      </c>
      <c r="M24" s="7">
        <f>SUM(I19)</f>
        <v>0</v>
      </c>
      <c r="N24" s="7">
        <f>SUM(N4:N21)</f>
        <v>73170.79</v>
      </c>
      <c r="O24" s="7">
        <f>SUM(O4:O21)</f>
        <v>43.879999999999995</v>
      </c>
      <c r="P24" s="7">
        <f>SUM(P4:P21)</f>
        <v>73214.67</v>
      </c>
      <c r="R24" s="7">
        <f>SUM(R4:R23)</f>
        <v>121077.865</v>
      </c>
      <c r="S24" s="7">
        <f t="shared" si="1"/>
        <v>77777.53</v>
      </c>
      <c r="T24" s="7">
        <f t="shared" si="2"/>
        <v>43.879999999999995</v>
      </c>
      <c r="U24" s="7">
        <f>SUM(U4:U23)</f>
        <v>201207.00500000003</v>
      </c>
    </row>
    <row r="26" spans="2:16" ht="12.75">
      <c r="B26" t="s">
        <v>29</v>
      </c>
      <c r="C26">
        <f>91/8</f>
        <v>11.375</v>
      </c>
      <c r="D26" t="s">
        <v>25</v>
      </c>
      <c r="F26" s="27">
        <f>(3139-86-275)*8</f>
        <v>22224</v>
      </c>
      <c r="G26" s="26" t="s">
        <v>61</v>
      </c>
      <c r="H26" s="26"/>
      <c r="I26" s="27"/>
      <c r="P26" s="34"/>
    </row>
    <row r="27" ht="12.75">
      <c r="B27" t="s">
        <v>30</v>
      </c>
    </row>
    <row r="28" ht="12.75">
      <c r="F28" s="34">
        <f>F26-F24</f>
        <v>515</v>
      </c>
    </row>
    <row r="29" ht="12.75">
      <c r="A29" s="11" t="s">
        <v>27</v>
      </c>
    </row>
    <row r="30" spans="3:21" ht="37.5" customHeight="1">
      <c r="C30" s="43" t="s">
        <v>16</v>
      </c>
      <c r="D30" s="43"/>
      <c r="E30" s="43"/>
      <c r="F30" s="43"/>
      <c r="H30" s="43" t="s">
        <v>22</v>
      </c>
      <c r="I30" s="43"/>
      <c r="J30" s="43"/>
      <c r="K30" s="43"/>
      <c r="M30" s="43" t="s">
        <v>23</v>
      </c>
      <c r="N30" s="43"/>
      <c r="O30" s="43"/>
      <c r="P30" s="43"/>
      <c r="R30" s="44" t="s">
        <v>24</v>
      </c>
      <c r="S30" s="43"/>
      <c r="T30" s="43"/>
      <c r="U30" s="43"/>
    </row>
    <row r="31" spans="1:21" ht="25.5">
      <c r="A31" s="2"/>
      <c r="B31" s="6" t="s">
        <v>16</v>
      </c>
      <c r="C31" s="8" t="s">
        <v>20</v>
      </c>
      <c r="D31" s="8" t="s">
        <v>18</v>
      </c>
      <c r="E31" s="8" t="s">
        <v>19</v>
      </c>
      <c r="F31" s="9" t="s">
        <v>17</v>
      </c>
      <c r="H31" s="8" t="s">
        <v>20</v>
      </c>
      <c r="I31" s="8" t="s">
        <v>18</v>
      </c>
      <c r="J31" s="8" t="s">
        <v>19</v>
      </c>
      <c r="K31" s="9" t="s">
        <v>17</v>
      </c>
      <c r="M31" s="8" t="s">
        <v>20</v>
      </c>
      <c r="N31" s="8" t="s">
        <v>18</v>
      </c>
      <c r="O31" s="8" t="s">
        <v>19</v>
      </c>
      <c r="P31" s="9" t="s">
        <v>17</v>
      </c>
      <c r="R31" s="8" t="s">
        <v>20</v>
      </c>
      <c r="S31" s="8" t="s">
        <v>18</v>
      </c>
      <c r="T31" s="8" t="s">
        <v>19</v>
      </c>
      <c r="U31" s="9" t="s">
        <v>17</v>
      </c>
    </row>
    <row r="32" spans="1:21" ht="12.75">
      <c r="A32" s="4">
        <v>604</v>
      </c>
      <c r="B32" s="15" t="s">
        <v>0</v>
      </c>
      <c r="C32" s="5">
        <v>32</v>
      </c>
      <c r="D32" s="5"/>
      <c r="E32" s="5"/>
      <c r="F32" s="5">
        <v>32</v>
      </c>
      <c r="H32" s="7"/>
      <c r="I32" s="7"/>
      <c r="J32" s="7"/>
      <c r="K32" s="7"/>
      <c r="M32" s="7">
        <v>0</v>
      </c>
      <c r="N32" s="7"/>
      <c r="O32" s="7"/>
      <c r="P32" s="7">
        <v>0</v>
      </c>
      <c r="R32" s="7">
        <f>C32*$C$54+H32</f>
        <v>364</v>
      </c>
      <c r="S32" s="7">
        <f>I32+N32</f>
        <v>0</v>
      </c>
      <c r="T32" s="7">
        <f aca="true" t="shared" si="4" ref="T32:T52">J32+O32</f>
        <v>0</v>
      </c>
      <c r="U32" s="7">
        <f aca="true" t="shared" si="5" ref="U32:U52">SUM(R32:T32)</f>
        <v>364</v>
      </c>
    </row>
    <row r="33" spans="1:21" ht="12.75">
      <c r="A33" s="4">
        <v>610</v>
      </c>
      <c r="B33" s="15" t="s">
        <v>49</v>
      </c>
      <c r="C33" s="5">
        <v>50</v>
      </c>
      <c r="D33" s="5">
        <v>522</v>
      </c>
      <c r="E33" s="5"/>
      <c r="F33" s="5">
        <v>572</v>
      </c>
      <c r="H33" s="7"/>
      <c r="I33" s="7"/>
      <c r="J33" s="7"/>
      <c r="K33" s="7"/>
      <c r="M33" s="7">
        <v>0</v>
      </c>
      <c r="N33" s="7">
        <v>4233.47</v>
      </c>
      <c r="O33" s="7"/>
      <c r="P33" s="7">
        <v>4233.47</v>
      </c>
      <c r="R33" s="7">
        <f>C33*$C$26+H33</f>
        <v>568.75</v>
      </c>
      <c r="S33" s="7">
        <f aca="true" t="shared" si="6" ref="S33:S52">I33+N33</f>
        <v>4233.47</v>
      </c>
      <c r="T33" s="7">
        <f t="shared" si="4"/>
        <v>0</v>
      </c>
      <c r="U33" s="7">
        <f t="shared" si="5"/>
        <v>4802.22</v>
      </c>
    </row>
    <row r="34" spans="1:21" ht="12.75">
      <c r="A34" s="4">
        <v>611</v>
      </c>
      <c r="B34" s="15" t="s">
        <v>50</v>
      </c>
      <c r="C34" s="5">
        <v>1901</v>
      </c>
      <c r="D34" s="5">
        <v>3591</v>
      </c>
      <c r="E34" s="5">
        <v>12</v>
      </c>
      <c r="F34" s="5">
        <v>5504</v>
      </c>
      <c r="G34" s="17"/>
      <c r="H34" s="7"/>
      <c r="I34" s="7"/>
      <c r="J34" s="7"/>
      <c r="K34" s="7"/>
      <c r="M34" s="7">
        <v>0</v>
      </c>
      <c r="N34" s="7">
        <v>20535.04</v>
      </c>
      <c r="O34" s="7">
        <v>105.3</v>
      </c>
      <c r="P34" s="7">
        <v>20640.34</v>
      </c>
      <c r="R34" s="7">
        <f>C34*$C$26+H34</f>
        <v>21623.875</v>
      </c>
      <c r="S34" s="7">
        <f aca="true" t="shared" si="7" ref="S34:T36">I34+N34</f>
        <v>20535.04</v>
      </c>
      <c r="T34" s="7">
        <f t="shared" si="7"/>
        <v>105.3</v>
      </c>
      <c r="U34" s="7">
        <f>SUM(R34:T34)</f>
        <v>42264.215000000004</v>
      </c>
    </row>
    <row r="35" spans="1:21" ht="12.75">
      <c r="A35" s="4">
        <v>612</v>
      </c>
      <c r="B35" s="15" t="s">
        <v>51</v>
      </c>
      <c r="C35" s="5">
        <v>613</v>
      </c>
      <c r="D35" s="5">
        <v>360</v>
      </c>
      <c r="E35" s="5"/>
      <c r="F35" s="5">
        <v>973</v>
      </c>
      <c r="G35" s="17"/>
      <c r="H35" s="7"/>
      <c r="I35" s="7"/>
      <c r="J35" s="7"/>
      <c r="K35" s="7"/>
      <c r="M35" s="7">
        <v>0</v>
      </c>
      <c r="N35" s="7">
        <v>2823.6</v>
      </c>
      <c r="O35" s="7"/>
      <c r="P35" s="7">
        <v>2823.6</v>
      </c>
      <c r="R35" s="7">
        <f>C35*$C$26+H35</f>
        <v>6972.875</v>
      </c>
      <c r="S35" s="7">
        <f t="shared" si="7"/>
        <v>2823.6</v>
      </c>
      <c r="T35" s="7">
        <f t="shared" si="7"/>
        <v>0</v>
      </c>
      <c r="U35" s="7">
        <f>SUM(R35:T35)</f>
        <v>9796.475</v>
      </c>
    </row>
    <row r="36" spans="1:21" ht="12.75">
      <c r="A36" s="4">
        <v>613</v>
      </c>
      <c r="B36" s="15" t="s">
        <v>1</v>
      </c>
      <c r="C36" s="5">
        <v>19</v>
      </c>
      <c r="D36" s="5">
        <v>157</v>
      </c>
      <c r="E36" s="5">
        <v>14</v>
      </c>
      <c r="F36" s="5">
        <v>190</v>
      </c>
      <c r="H36" s="7">
        <v>65.25</v>
      </c>
      <c r="I36" s="7">
        <v>1080.53</v>
      </c>
      <c r="J36" s="7">
        <v>62.31</v>
      </c>
      <c r="K36" s="7">
        <v>1208.09</v>
      </c>
      <c r="M36" s="7">
        <v>0</v>
      </c>
      <c r="N36" s="7">
        <v>678.47</v>
      </c>
      <c r="O36" s="7">
        <v>60.84</v>
      </c>
      <c r="P36" s="7">
        <v>739.31</v>
      </c>
      <c r="R36" s="7">
        <f>C36*$C$26+H36</f>
        <v>281.375</v>
      </c>
      <c r="S36" s="7">
        <f t="shared" si="7"/>
        <v>1759</v>
      </c>
      <c r="T36" s="7">
        <f t="shared" si="7"/>
        <v>123.15</v>
      </c>
      <c r="U36" s="7">
        <f>SUM(R36:T36)</f>
        <v>2163.525</v>
      </c>
    </row>
    <row r="37" spans="1:21" ht="12.75">
      <c r="A37" s="4">
        <v>614</v>
      </c>
      <c r="B37" s="1" t="s">
        <v>2</v>
      </c>
      <c r="C37" s="5">
        <v>2</v>
      </c>
      <c r="D37" s="5">
        <v>36</v>
      </c>
      <c r="E37" s="5"/>
      <c r="F37" s="5">
        <v>38</v>
      </c>
      <c r="H37" s="7">
        <v>30.96</v>
      </c>
      <c r="I37" s="7">
        <v>557.28</v>
      </c>
      <c r="J37" s="7"/>
      <c r="K37" s="7">
        <v>588.24</v>
      </c>
      <c r="M37" s="7">
        <v>0</v>
      </c>
      <c r="N37" s="7">
        <v>175.52</v>
      </c>
      <c r="O37" s="7"/>
      <c r="P37" s="7">
        <v>175.52</v>
      </c>
      <c r="R37" s="7"/>
      <c r="S37" s="7"/>
      <c r="T37" s="7"/>
      <c r="U37" s="7"/>
    </row>
    <row r="38" spans="1:21" ht="12.75">
      <c r="A38" s="4">
        <v>615</v>
      </c>
      <c r="B38" s="15" t="s">
        <v>52</v>
      </c>
      <c r="C38" s="5">
        <v>67</v>
      </c>
      <c r="D38" s="5">
        <v>32</v>
      </c>
      <c r="E38" s="5"/>
      <c r="F38" s="5">
        <v>99</v>
      </c>
      <c r="H38" s="7"/>
      <c r="I38" s="7"/>
      <c r="J38" s="7"/>
      <c r="K38" s="7"/>
      <c r="M38" s="7">
        <v>0</v>
      </c>
      <c r="N38" s="7">
        <v>210.61</v>
      </c>
      <c r="O38" s="7"/>
      <c r="P38" s="7">
        <v>210.61</v>
      </c>
      <c r="R38" s="7">
        <f>C38*$C$26+H38</f>
        <v>762.125</v>
      </c>
      <c r="S38" s="7">
        <f t="shared" si="6"/>
        <v>210.61</v>
      </c>
      <c r="T38" s="7">
        <f t="shared" si="4"/>
        <v>0</v>
      </c>
      <c r="U38" s="7">
        <f t="shared" si="5"/>
        <v>972.735</v>
      </c>
    </row>
    <row r="39" spans="1:21" ht="12.75">
      <c r="A39" s="4">
        <v>616</v>
      </c>
      <c r="B39" s="15" t="s">
        <v>53</v>
      </c>
      <c r="C39" s="5">
        <v>160</v>
      </c>
      <c r="D39" s="5">
        <v>480</v>
      </c>
      <c r="E39" s="5">
        <v>80</v>
      </c>
      <c r="F39" s="5">
        <v>720</v>
      </c>
      <c r="G39" s="17"/>
      <c r="H39" s="7"/>
      <c r="I39" s="7"/>
      <c r="J39" s="7"/>
      <c r="K39" s="7"/>
      <c r="M39" s="7">
        <v>0</v>
      </c>
      <c r="N39" s="7">
        <v>3666</v>
      </c>
      <c r="O39" s="7">
        <v>624</v>
      </c>
      <c r="P39" s="7">
        <v>4290</v>
      </c>
      <c r="R39" s="7">
        <f>C39*$C$26+H39</f>
        <v>1820</v>
      </c>
      <c r="S39" s="7">
        <f>I39+N39</f>
        <v>3666</v>
      </c>
      <c r="T39" s="7">
        <f>J39+O39</f>
        <v>624</v>
      </c>
      <c r="U39" s="7">
        <f>SUM(R39:T39)</f>
        <v>6110</v>
      </c>
    </row>
    <row r="40" spans="1:21" ht="12.75">
      <c r="A40" s="4">
        <v>617</v>
      </c>
      <c r="B40" s="15" t="s">
        <v>3</v>
      </c>
      <c r="C40" s="5"/>
      <c r="D40" s="5">
        <v>60</v>
      </c>
      <c r="E40" s="5"/>
      <c r="F40" s="5">
        <v>60</v>
      </c>
      <c r="H40" s="7"/>
      <c r="I40" s="7"/>
      <c r="J40" s="7"/>
      <c r="K40" s="7"/>
      <c r="M40" s="7"/>
      <c r="N40" s="7">
        <v>456.3</v>
      </c>
      <c r="O40" s="7"/>
      <c r="P40" s="7">
        <v>456.3</v>
      </c>
      <c r="R40" s="7">
        <f>C40*$C$26+H40</f>
        <v>0</v>
      </c>
      <c r="S40" s="7">
        <f>I40+N40</f>
        <v>456.3</v>
      </c>
      <c r="T40" s="7">
        <f>J40+O40</f>
        <v>0</v>
      </c>
      <c r="U40" s="7">
        <f>SUM(R40:T40)</f>
        <v>456.3</v>
      </c>
    </row>
    <row r="41" spans="1:21" ht="12.75">
      <c r="A41" s="4">
        <v>618</v>
      </c>
      <c r="B41" s="15" t="s">
        <v>54</v>
      </c>
      <c r="C41" s="5"/>
      <c r="D41" s="5">
        <v>3</v>
      </c>
      <c r="E41" s="5"/>
      <c r="F41" s="5">
        <v>3</v>
      </c>
      <c r="H41" s="7"/>
      <c r="I41" s="7"/>
      <c r="J41" s="7"/>
      <c r="K41" s="7"/>
      <c r="M41" s="7"/>
      <c r="N41" s="7">
        <v>20.48</v>
      </c>
      <c r="O41" s="7"/>
      <c r="P41" s="7">
        <v>20.48</v>
      </c>
      <c r="R41" s="7">
        <f>C41*$C$26+H41</f>
        <v>0</v>
      </c>
      <c r="S41" s="7">
        <f t="shared" si="6"/>
        <v>20.48</v>
      </c>
      <c r="T41" s="7">
        <f t="shared" si="4"/>
        <v>0</v>
      </c>
      <c r="U41" s="7">
        <f t="shared" si="5"/>
        <v>20.48</v>
      </c>
    </row>
    <row r="42" spans="1:21" ht="12.75">
      <c r="A42" s="4">
        <v>620</v>
      </c>
      <c r="B42" s="15" t="s">
        <v>55</v>
      </c>
      <c r="C42" s="5"/>
      <c r="D42" s="5">
        <v>353</v>
      </c>
      <c r="E42" s="5"/>
      <c r="F42" s="5">
        <v>353</v>
      </c>
      <c r="H42" s="7"/>
      <c r="I42" s="7"/>
      <c r="J42" s="7"/>
      <c r="K42" s="7"/>
      <c r="M42" s="7"/>
      <c r="N42" s="7">
        <v>1720.89</v>
      </c>
      <c r="O42" s="7"/>
      <c r="P42" s="7">
        <v>1720.89</v>
      </c>
      <c r="R42" s="7">
        <f>C42*$C$26+H42</f>
        <v>0</v>
      </c>
      <c r="S42" s="7">
        <f>I42+N42</f>
        <v>1720.89</v>
      </c>
      <c r="T42" s="7">
        <f>J42+O42</f>
        <v>0</v>
      </c>
      <c r="U42" s="7">
        <f>SUM(R42:T42)</f>
        <v>1720.89</v>
      </c>
    </row>
    <row r="43" spans="1:21" ht="12.75">
      <c r="A43" s="4">
        <v>621</v>
      </c>
      <c r="B43" s="15" t="s">
        <v>4</v>
      </c>
      <c r="C43" s="5"/>
      <c r="D43" s="5">
        <v>8</v>
      </c>
      <c r="E43" s="5"/>
      <c r="F43" s="5">
        <v>8</v>
      </c>
      <c r="H43" s="7"/>
      <c r="I43" s="7"/>
      <c r="J43" s="7"/>
      <c r="K43" s="7"/>
      <c r="M43" s="7"/>
      <c r="N43" s="7">
        <v>54.6</v>
      </c>
      <c r="O43" s="7"/>
      <c r="P43" s="7">
        <v>54.6</v>
      </c>
      <c r="R43" s="7">
        <f aca="true" t="shared" si="8" ref="R43:R52">C43*$C$26+H43</f>
        <v>0</v>
      </c>
      <c r="S43" s="7">
        <f t="shared" si="6"/>
        <v>54.6</v>
      </c>
      <c r="T43" s="7">
        <f t="shared" si="4"/>
        <v>0</v>
      </c>
      <c r="U43" s="7">
        <f t="shared" si="5"/>
        <v>54.6</v>
      </c>
    </row>
    <row r="44" spans="1:21" ht="12.75">
      <c r="A44" s="4">
        <v>622</v>
      </c>
      <c r="B44" s="15" t="s">
        <v>5</v>
      </c>
      <c r="C44" s="5">
        <v>2555</v>
      </c>
      <c r="D44" s="5">
        <v>1538</v>
      </c>
      <c r="E44" s="5"/>
      <c r="F44" s="5">
        <v>4093</v>
      </c>
      <c r="H44" s="7"/>
      <c r="I44" s="7"/>
      <c r="J44" s="7"/>
      <c r="K44" s="7"/>
      <c r="M44" s="7">
        <v>0</v>
      </c>
      <c r="N44" s="7">
        <v>7350.68</v>
      </c>
      <c r="O44" s="7"/>
      <c r="P44" s="7">
        <v>7350.68</v>
      </c>
      <c r="R44" s="7">
        <f t="shared" si="8"/>
        <v>29063.125</v>
      </c>
      <c r="S44" s="7">
        <f t="shared" si="6"/>
        <v>7350.68</v>
      </c>
      <c r="T44" s="7">
        <f t="shared" si="4"/>
        <v>0</v>
      </c>
      <c r="U44" s="7">
        <f t="shared" si="5"/>
        <v>36413.805</v>
      </c>
    </row>
    <row r="45" spans="1:21" ht="12.75">
      <c r="A45" s="18">
        <v>623</v>
      </c>
      <c r="B45" s="19" t="s">
        <v>45</v>
      </c>
      <c r="C45" s="20"/>
      <c r="D45" s="20"/>
      <c r="E45" s="20"/>
      <c r="F45" s="20"/>
      <c r="G45" s="17"/>
      <c r="H45" s="21"/>
      <c r="I45" s="21"/>
      <c r="J45" s="21"/>
      <c r="K45" s="21"/>
      <c r="L45" s="17"/>
      <c r="M45" s="21"/>
      <c r="N45" s="21"/>
      <c r="O45" s="21"/>
      <c r="P45" s="21"/>
      <c r="Q45" s="17"/>
      <c r="R45" s="21"/>
      <c r="S45" s="21"/>
      <c r="T45" s="21"/>
      <c r="U45" s="21"/>
    </row>
    <row r="46" spans="1:21" ht="12.75">
      <c r="A46" s="18">
        <v>630</v>
      </c>
      <c r="B46" s="19" t="s">
        <v>28</v>
      </c>
      <c r="C46" s="20"/>
      <c r="D46" s="20"/>
      <c r="E46" s="20"/>
      <c r="F46" s="20"/>
      <c r="G46" s="17"/>
      <c r="H46" s="21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21"/>
    </row>
    <row r="47" spans="1:21" ht="12.75">
      <c r="A47" s="4">
        <v>651</v>
      </c>
      <c r="B47" s="15" t="s">
        <v>56</v>
      </c>
      <c r="C47" s="5"/>
      <c r="D47" s="5">
        <v>8</v>
      </c>
      <c r="E47" s="5"/>
      <c r="F47" s="5">
        <v>8</v>
      </c>
      <c r="H47" s="7"/>
      <c r="I47" s="7"/>
      <c r="J47" s="7"/>
      <c r="K47" s="7"/>
      <c r="M47" s="7"/>
      <c r="N47" s="7">
        <v>225.36</v>
      </c>
      <c r="O47" s="7"/>
      <c r="P47" s="7">
        <v>225.36</v>
      </c>
      <c r="R47" s="7">
        <f t="shared" si="8"/>
        <v>0</v>
      </c>
      <c r="S47" s="7">
        <f t="shared" si="6"/>
        <v>225.36</v>
      </c>
      <c r="T47" s="7">
        <f t="shared" si="4"/>
        <v>0</v>
      </c>
      <c r="U47" s="7">
        <f t="shared" si="5"/>
        <v>225.36</v>
      </c>
    </row>
    <row r="48" spans="1:21" ht="12.75">
      <c r="A48" s="4">
        <v>652</v>
      </c>
      <c r="B48" s="15" t="s">
        <v>6</v>
      </c>
      <c r="C48" s="5">
        <v>43</v>
      </c>
      <c r="D48" s="5">
        <v>91</v>
      </c>
      <c r="E48" s="5"/>
      <c r="F48" s="5">
        <v>134</v>
      </c>
      <c r="H48" s="7"/>
      <c r="I48" s="7"/>
      <c r="J48" s="7"/>
      <c r="K48" s="7"/>
      <c r="M48" s="7">
        <v>0</v>
      </c>
      <c r="N48" s="7">
        <v>403.66</v>
      </c>
      <c r="O48" s="7"/>
      <c r="P48" s="7">
        <v>403.66</v>
      </c>
      <c r="R48" s="7">
        <f t="shared" si="8"/>
        <v>489.125</v>
      </c>
      <c r="S48" s="7">
        <f t="shared" si="6"/>
        <v>403.66</v>
      </c>
      <c r="T48" s="7">
        <f t="shared" si="4"/>
        <v>0</v>
      </c>
      <c r="U48" s="7">
        <f t="shared" si="5"/>
        <v>892.7850000000001</v>
      </c>
    </row>
    <row r="49" spans="1:21" ht="12.75">
      <c r="A49" s="4">
        <v>653</v>
      </c>
      <c r="B49" s="15" t="s">
        <v>7</v>
      </c>
      <c r="C49" s="5"/>
      <c r="D49" s="5">
        <v>61</v>
      </c>
      <c r="E49" s="5"/>
      <c r="F49" s="5">
        <v>61</v>
      </c>
      <c r="H49" s="7"/>
      <c r="I49" s="7"/>
      <c r="J49" s="7"/>
      <c r="K49" s="7"/>
      <c r="M49" s="7"/>
      <c r="N49" s="7">
        <v>1082</v>
      </c>
      <c r="O49" s="7"/>
      <c r="P49" s="7">
        <v>1082</v>
      </c>
      <c r="R49" s="7">
        <f t="shared" si="8"/>
        <v>0</v>
      </c>
      <c r="S49" s="7">
        <f t="shared" si="6"/>
        <v>1082</v>
      </c>
      <c r="T49" s="7">
        <f t="shared" si="4"/>
        <v>0</v>
      </c>
      <c r="U49" s="7">
        <f t="shared" si="5"/>
        <v>1082</v>
      </c>
    </row>
    <row r="50" spans="1:21" ht="12.75">
      <c r="A50" s="4">
        <v>670</v>
      </c>
      <c r="B50" s="15" t="s">
        <v>57</v>
      </c>
      <c r="C50" s="5"/>
      <c r="D50" s="5">
        <v>102</v>
      </c>
      <c r="E50" s="5"/>
      <c r="F50" s="5">
        <v>102</v>
      </c>
      <c r="H50" s="7"/>
      <c r="I50" s="7"/>
      <c r="J50" s="7"/>
      <c r="K50" s="7"/>
      <c r="M50" s="7"/>
      <c r="N50" s="7">
        <v>3366.83</v>
      </c>
      <c r="O50" s="7"/>
      <c r="P50" s="7">
        <v>3366.83</v>
      </c>
      <c r="R50" s="7">
        <f t="shared" si="8"/>
        <v>0</v>
      </c>
      <c r="S50" s="7">
        <f t="shared" si="6"/>
        <v>3366.83</v>
      </c>
      <c r="T50" s="7">
        <f t="shared" si="4"/>
        <v>0</v>
      </c>
      <c r="U50" s="7">
        <f t="shared" si="5"/>
        <v>3366.83</v>
      </c>
    </row>
    <row r="51" spans="1:21" ht="12.75">
      <c r="A51" s="4">
        <v>671</v>
      </c>
      <c r="B51" s="15" t="s">
        <v>58</v>
      </c>
      <c r="C51" s="5"/>
      <c r="D51" s="5">
        <v>41</v>
      </c>
      <c r="E51" s="5"/>
      <c r="F51" s="5">
        <v>41</v>
      </c>
      <c r="H51" s="7"/>
      <c r="I51" s="7"/>
      <c r="J51" s="7"/>
      <c r="K51" s="7"/>
      <c r="M51" s="7"/>
      <c r="N51" s="7">
        <v>641.25</v>
      </c>
      <c r="O51" s="7"/>
      <c r="P51" s="7">
        <v>641.25</v>
      </c>
      <c r="R51" s="7">
        <f t="shared" si="8"/>
        <v>0</v>
      </c>
      <c r="S51" s="7">
        <f t="shared" si="6"/>
        <v>641.25</v>
      </c>
      <c r="T51" s="7">
        <f t="shared" si="4"/>
        <v>0</v>
      </c>
      <c r="U51" s="7">
        <f t="shared" si="5"/>
        <v>641.25</v>
      </c>
    </row>
    <row r="52" spans="1:21" ht="12.75">
      <c r="A52" s="2"/>
      <c r="B52" s="15" t="s">
        <v>21</v>
      </c>
      <c r="C52" s="7">
        <f>SUM(C32:C51)</f>
        <v>5442</v>
      </c>
      <c r="D52" s="7">
        <f>SUM(D32:D51)</f>
        <v>7443</v>
      </c>
      <c r="E52" s="7">
        <f>SUM(E32:E51)</f>
        <v>106</v>
      </c>
      <c r="F52" s="7">
        <f>SUM(F32:F51)</f>
        <v>12991</v>
      </c>
      <c r="H52" s="10">
        <v>96.21</v>
      </c>
      <c r="I52" s="10">
        <v>1637.81</v>
      </c>
      <c r="J52" s="10">
        <v>62.31</v>
      </c>
      <c r="K52" s="10">
        <v>1796.33</v>
      </c>
      <c r="M52" s="7">
        <v>0</v>
      </c>
      <c r="N52" s="7">
        <v>47644.76</v>
      </c>
      <c r="O52" s="7">
        <v>790.14</v>
      </c>
      <c r="P52" s="7">
        <v>48434.9</v>
      </c>
      <c r="R52" s="7">
        <f t="shared" si="8"/>
        <v>61998.96</v>
      </c>
      <c r="S52" s="7">
        <f t="shared" si="6"/>
        <v>49282.57</v>
      </c>
      <c r="T52" s="7">
        <f t="shared" si="4"/>
        <v>852.45</v>
      </c>
      <c r="U52" s="7">
        <f t="shared" si="5"/>
        <v>112133.98</v>
      </c>
    </row>
    <row r="54" spans="2:21" ht="12.75">
      <c r="B54" t="s">
        <v>29</v>
      </c>
      <c r="C54">
        <f>91/8</f>
        <v>11.375</v>
      </c>
      <c r="D54" t="s">
        <v>25</v>
      </c>
      <c r="F54" s="26">
        <f>(1707-27)*8</f>
        <v>13440</v>
      </c>
      <c r="G54" s="26" t="s">
        <v>61</v>
      </c>
      <c r="H54" s="26"/>
      <c r="I54" s="27"/>
      <c r="U54" s="16"/>
    </row>
    <row r="55" ht="12.75">
      <c r="F55" s="34">
        <f>F54-F52</f>
        <v>449</v>
      </c>
    </row>
    <row r="57" spans="3:14" ht="47.25" customHeight="1">
      <c r="C57" s="51" t="s">
        <v>31</v>
      </c>
      <c r="D57" s="43"/>
      <c r="E57" s="43"/>
      <c r="F57" s="43"/>
      <c r="G57" s="51" t="s">
        <v>32</v>
      </c>
      <c r="H57" s="43"/>
      <c r="I57" s="43"/>
      <c r="J57" s="43"/>
      <c r="K57" s="52" t="s">
        <v>44</v>
      </c>
      <c r="L57" s="53"/>
      <c r="M57" s="53"/>
      <c r="N57" s="53"/>
    </row>
    <row r="58" spans="1:15" ht="25.5">
      <c r="A58" s="2" t="s">
        <v>34</v>
      </c>
      <c r="B58" s="12" t="s">
        <v>33</v>
      </c>
      <c r="C58" s="8" t="s">
        <v>20</v>
      </c>
      <c r="D58" s="8" t="s">
        <v>18</v>
      </c>
      <c r="E58" s="8" t="s">
        <v>19</v>
      </c>
      <c r="F58" s="9" t="s">
        <v>17</v>
      </c>
      <c r="G58" s="8" t="s">
        <v>20</v>
      </c>
      <c r="H58" s="8" t="s">
        <v>18</v>
      </c>
      <c r="I58" s="8" t="s">
        <v>19</v>
      </c>
      <c r="J58" s="9" t="s">
        <v>17</v>
      </c>
      <c r="K58" s="13" t="s">
        <v>20</v>
      </c>
      <c r="L58" s="13" t="s">
        <v>18</v>
      </c>
      <c r="M58" s="13" t="s">
        <v>19</v>
      </c>
      <c r="N58" s="14" t="s">
        <v>17</v>
      </c>
      <c r="O58" s="22" t="s">
        <v>59</v>
      </c>
    </row>
    <row r="59" spans="1:15" ht="12.75">
      <c r="A59" s="3" t="s">
        <v>43</v>
      </c>
      <c r="B59" s="15" t="s">
        <v>0</v>
      </c>
      <c r="C59" s="10">
        <v>3059.875</v>
      </c>
      <c r="D59" s="7">
        <v>0</v>
      </c>
      <c r="E59" s="7">
        <v>0</v>
      </c>
      <c r="F59" s="7">
        <v>3059.875</v>
      </c>
      <c r="G59" s="7">
        <v>364</v>
      </c>
      <c r="H59" s="7">
        <v>0</v>
      </c>
      <c r="I59" s="7">
        <v>0</v>
      </c>
      <c r="J59" s="7">
        <v>364</v>
      </c>
      <c r="K59" s="7">
        <f aca="true" t="shared" si="9" ref="K59:N63">(C59+G59)/2</f>
        <v>1711.9375</v>
      </c>
      <c r="L59" s="7">
        <f t="shared" si="9"/>
        <v>0</v>
      </c>
      <c r="M59" s="7">
        <f t="shared" si="9"/>
        <v>0</v>
      </c>
      <c r="N59" s="7">
        <f t="shared" si="9"/>
        <v>1711.9375</v>
      </c>
      <c r="O59" s="4">
        <v>604</v>
      </c>
    </row>
    <row r="60" spans="1:15" ht="25.5">
      <c r="A60" s="3" t="s">
        <v>35</v>
      </c>
      <c r="B60" s="15" t="s">
        <v>11</v>
      </c>
      <c r="C60" s="10">
        <v>10157.875</v>
      </c>
      <c r="D60" s="7">
        <v>11099.37</v>
      </c>
      <c r="E60" s="7">
        <v>0</v>
      </c>
      <c r="F60" s="7">
        <v>21257.245000000003</v>
      </c>
      <c r="G60" s="7">
        <v>568.75</v>
      </c>
      <c r="H60" s="7">
        <v>4233.47</v>
      </c>
      <c r="I60" s="7">
        <v>0</v>
      </c>
      <c r="J60" s="7">
        <v>4802.22</v>
      </c>
      <c r="K60" s="7">
        <f t="shared" si="9"/>
        <v>5363.3125</v>
      </c>
      <c r="L60" s="7">
        <f t="shared" si="9"/>
        <v>7666.42</v>
      </c>
      <c r="M60" s="7">
        <f t="shared" si="9"/>
        <v>0</v>
      </c>
      <c r="N60" s="7">
        <f t="shared" si="9"/>
        <v>13029.732500000002</v>
      </c>
      <c r="O60" s="4">
        <v>610</v>
      </c>
    </row>
    <row r="61" spans="1:15" ht="25.5">
      <c r="A61" s="3" t="s">
        <v>35</v>
      </c>
      <c r="B61" s="15" t="s">
        <v>10</v>
      </c>
      <c r="C61" s="10">
        <v>44817.5</v>
      </c>
      <c r="D61" s="7">
        <v>29162.94</v>
      </c>
      <c r="E61" s="7">
        <v>26.33</v>
      </c>
      <c r="F61" s="7">
        <v>74006.77</v>
      </c>
      <c r="G61" s="7">
        <v>21623.875</v>
      </c>
      <c r="H61" s="7">
        <v>20535.04</v>
      </c>
      <c r="I61" s="7">
        <v>105.3</v>
      </c>
      <c r="J61" s="7">
        <v>42264.215000000004</v>
      </c>
      <c r="K61" s="7">
        <f t="shared" si="9"/>
        <v>33220.6875</v>
      </c>
      <c r="L61" s="7">
        <f t="shared" si="9"/>
        <v>24848.989999999998</v>
      </c>
      <c r="M61" s="7">
        <f t="shared" si="9"/>
        <v>65.815</v>
      </c>
      <c r="N61" s="7">
        <f t="shared" si="9"/>
        <v>58135.49250000001</v>
      </c>
      <c r="O61" s="4">
        <v>611</v>
      </c>
    </row>
    <row r="62" spans="1:15" ht="12.75">
      <c r="A62" s="2" t="s">
        <v>37</v>
      </c>
      <c r="B62" s="15" t="s">
        <v>46</v>
      </c>
      <c r="C62" s="10">
        <v>8554</v>
      </c>
      <c r="D62" s="7">
        <v>2051.4</v>
      </c>
      <c r="E62" s="7">
        <v>0</v>
      </c>
      <c r="F62" s="7">
        <v>10605.4</v>
      </c>
      <c r="G62" s="7">
        <v>6972.875</v>
      </c>
      <c r="H62" s="7">
        <v>2823.6</v>
      </c>
      <c r="I62" s="7">
        <v>0</v>
      </c>
      <c r="J62" s="7">
        <v>9796.475</v>
      </c>
      <c r="K62" s="7">
        <f t="shared" si="9"/>
        <v>7763.4375</v>
      </c>
      <c r="L62" s="7">
        <f t="shared" si="9"/>
        <v>2437.5</v>
      </c>
      <c r="M62" s="7">
        <f t="shared" si="9"/>
        <v>0</v>
      </c>
      <c r="N62" s="7">
        <f t="shared" si="9"/>
        <v>10200.9375</v>
      </c>
      <c r="O62" s="4">
        <v>612</v>
      </c>
    </row>
    <row r="63" spans="1:15" ht="25.5">
      <c r="A63" s="3" t="s">
        <v>38</v>
      </c>
      <c r="B63" s="15" t="s">
        <v>1</v>
      </c>
      <c r="C63" s="10">
        <v>1469.74</v>
      </c>
      <c r="D63" s="7">
        <v>8828.85</v>
      </c>
      <c r="E63" s="7">
        <v>0</v>
      </c>
      <c r="F63" s="7">
        <v>10298.59</v>
      </c>
      <c r="G63" s="7">
        <v>281.375</v>
      </c>
      <c r="H63" s="7">
        <v>1759</v>
      </c>
      <c r="I63" s="7">
        <v>123.15</v>
      </c>
      <c r="J63" s="7">
        <v>2163.525</v>
      </c>
      <c r="K63" s="7">
        <f t="shared" si="9"/>
        <v>875.5575</v>
      </c>
      <c r="L63" s="7">
        <f t="shared" si="9"/>
        <v>5293.925</v>
      </c>
      <c r="M63" s="7">
        <f t="shared" si="9"/>
        <v>61.575</v>
      </c>
      <c r="N63" s="7">
        <f t="shared" si="9"/>
        <v>6231.0575</v>
      </c>
      <c r="O63" s="4">
        <v>613</v>
      </c>
    </row>
    <row r="64" spans="1:15" ht="12.75">
      <c r="A64" s="2" t="s">
        <v>39</v>
      </c>
      <c r="B64" s="1" t="s">
        <v>2</v>
      </c>
      <c r="C64" s="10">
        <v>0</v>
      </c>
      <c r="D64" s="7">
        <v>461.5</v>
      </c>
      <c r="E64" s="7">
        <v>0</v>
      </c>
      <c r="F64" s="7">
        <v>461.5</v>
      </c>
      <c r="G64" s="7"/>
      <c r="H64" s="7"/>
      <c r="I64" s="7"/>
      <c r="J64" s="7"/>
      <c r="K64" s="7"/>
      <c r="L64" s="7"/>
      <c r="M64" s="7"/>
      <c r="N64" s="7"/>
      <c r="O64" s="4">
        <v>614</v>
      </c>
    </row>
    <row r="65" spans="1:15" ht="12.75">
      <c r="A65" s="2" t="s">
        <v>39</v>
      </c>
      <c r="B65" s="15" t="s">
        <v>8</v>
      </c>
      <c r="C65" s="10">
        <v>1012.375</v>
      </c>
      <c r="D65" s="7">
        <v>52.21</v>
      </c>
      <c r="E65" s="7">
        <v>0</v>
      </c>
      <c r="F65" s="7">
        <v>1064.585</v>
      </c>
      <c r="G65" s="7">
        <v>762.125</v>
      </c>
      <c r="H65" s="7">
        <v>210.61</v>
      </c>
      <c r="I65" s="7">
        <v>0</v>
      </c>
      <c r="J65" s="7">
        <v>972.735</v>
      </c>
      <c r="K65" s="7">
        <f aca="true" t="shared" si="10" ref="K65:K79">(C65+G65)/2</f>
        <v>887.25</v>
      </c>
      <c r="L65" s="7">
        <f aca="true" t="shared" si="11" ref="L65:L79">(D65+H65)/2</f>
        <v>131.41</v>
      </c>
      <c r="M65" s="7">
        <f aca="true" t="shared" si="12" ref="M65:M79">(E65+I65)/2</f>
        <v>0</v>
      </c>
      <c r="N65" s="7">
        <f aca="true" t="shared" si="13" ref="N65:N79">(F65+J65)/2</f>
        <v>1018.6600000000001</v>
      </c>
      <c r="O65" s="4">
        <v>615</v>
      </c>
    </row>
    <row r="66" spans="1:15" ht="12.75">
      <c r="A66" s="2" t="s">
        <v>37</v>
      </c>
      <c r="B66" s="15" t="s">
        <v>47</v>
      </c>
      <c r="C66" s="10">
        <v>10465</v>
      </c>
      <c r="D66" s="7">
        <v>7094.4</v>
      </c>
      <c r="E66" s="7">
        <v>0</v>
      </c>
      <c r="F66" s="7">
        <v>17559.4</v>
      </c>
      <c r="G66" s="7">
        <v>1820</v>
      </c>
      <c r="H66" s="7">
        <v>3666</v>
      </c>
      <c r="I66" s="7">
        <v>624</v>
      </c>
      <c r="J66" s="7">
        <v>6110</v>
      </c>
      <c r="K66" s="7">
        <f t="shared" si="10"/>
        <v>6142.5</v>
      </c>
      <c r="L66" s="7">
        <f t="shared" si="11"/>
        <v>5380.2</v>
      </c>
      <c r="M66" s="7">
        <f t="shared" si="12"/>
        <v>312</v>
      </c>
      <c r="N66" s="7">
        <f t="shared" si="13"/>
        <v>11834.7</v>
      </c>
      <c r="O66" s="4">
        <v>616</v>
      </c>
    </row>
    <row r="67" spans="1:15" ht="12.75">
      <c r="A67" s="2" t="s">
        <v>37</v>
      </c>
      <c r="B67" s="15" t="s">
        <v>48</v>
      </c>
      <c r="C67" s="10">
        <v>136.5</v>
      </c>
      <c r="D67" s="7">
        <v>538.2</v>
      </c>
      <c r="E67" s="7">
        <v>0</v>
      </c>
      <c r="F67" s="7">
        <v>674.7</v>
      </c>
      <c r="G67" s="7">
        <v>0</v>
      </c>
      <c r="H67" s="7">
        <v>456.3</v>
      </c>
      <c r="I67" s="7">
        <v>0</v>
      </c>
      <c r="J67" s="7">
        <v>456.3</v>
      </c>
      <c r="K67" s="7">
        <f t="shared" si="10"/>
        <v>68.25</v>
      </c>
      <c r="L67" s="7">
        <f t="shared" si="11"/>
        <v>497.25</v>
      </c>
      <c r="M67" s="7">
        <f t="shared" si="12"/>
        <v>0</v>
      </c>
      <c r="N67" s="7">
        <f t="shared" si="13"/>
        <v>565.5</v>
      </c>
      <c r="O67" s="4">
        <v>617</v>
      </c>
    </row>
    <row r="68" spans="1:15" ht="25.5">
      <c r="A68" s="3" t="s">
        <v>38</v>
      </c>
      <c r="B68" s="15" t="s">
        <v>9</v>
      </c>
      <c r="C68" s="10">
        <v>0</v>
      </c>
      <c r="D68" s="7">
        <v>16.38</v>
      </c>
      <c r="E68" s="7">
        <v>0</v>
      </c>
      <c r="F68" s="7">
        <v>16.38</v>
      </c>
      <c r="G68" s="7">
        <v>0</v>
      </c>
      <c r="H68" s="7">
        <v>20.48</v>
      </c>
      <c r="I68" s="7">
        <v>0</v>
      </c>
      <c r="J68" s="7">
        <v>20.48</v>
      </c>
      <c r="K68" s="7">
        <f t="shared" si="10"/>
        <v>0</v>
      </c>
      <c r="L68" s="7">
        <f t="shared" si="11"/>
        <v>18.43</v>
      </c>
      <c r="M68" s="7">
        <f t="shared" si="12"/>
        <v>0</v>
      </c>
      <c r="N68" s="7">
        <f t="shared" si="13"/>
        <v>18.43</v>
      </c>
      <c r="O68" s="4">
        <v>618</v>
      </c>
    </row>
    <row r="69" spans="1:15" ht="12.75">
      <c r="A69" s="2" t="s">
        <v>12</v>
      </c>
      <c r="B69" s="15" t="s">
        <v>12</v>
      </c>
      <c r="C69" s="10">
        <v>1820</v>
      </c>
      <c r="D69" s="7">
        <v>0</v>
      </c>
      <c r="E69" s="7">
        <v>0</v>
      </c>
      <c r="F69" s="7">
        <v>1820</v>
      </c>
      <c r="G69" s="7">
        <v>0</v>
      </c>
      <c r="H69" s="7">
        <v>1720.89</v>
      </c>
      <c r="I69" s="7">
        <v>0</v>
      </c>
      <c r="J69" s="7">
        <v>1720.89</v>
      </c>
      <c r="K69" s="7">
        <f t="shared" si="10"/>
        <v>910</v>
      </c>
      <c r="L69" s="7">
        <f t="shared" si="11"/>
        <v>860.445</v>
      </c>
      <c r="M69" s="7">
        <f t="shared" si="12"/>
        <v>0</v>
      </c>
      <c r="N69" s="7">
        <f t="shared" si="13"/>
        <v>1770.4450000000002</v>
      </c>
      <c r="O69" s="4">
        <v>620</v>
      </c>
    </row>
    <row r="70" spans="1:15" ht="12.75">
      <c r="A70" s="2" t="s">
        <v>36</v>
      </c>
      <c r="B70" s="15" t="s">
        <v>4</v>
      </c>
      <c r="C70" s="10">
        <v>3549</v>
      </c>
      <c r="D70" s="7">
        <v>41.93</v>
      </c>
      <c r="E70" s="7">
        <v>0</v>
      </c>
      <c r="F70" s="7">
        <v>3590.93</v>
      </c>
      <c r="G70" s="7">
        <v>0</v>
      </c>
      <c r="H70" s="7">
        <v>54.6</v>
      </c>
      <c r="I70" s="7">
        <v>0</v>
      </c>
      <c r="J70" s="7">
        <v>54.6</v>
      </c>
      <c r="K70" s="7">
        <f t="shared" si="10"/>
        <v>1774.5</v>
      </c>
      <c r="L70" s="7">
        <f t="shared" si="11"/>
        <v>48.265</v>
      </c>
      <c r="M70" s="7">
        <f t="shared" si="12"/>
        <v>0</v>
      </c>
      <c r="N70" s="7">
        <f t="shared" si="13"/>
        <v>1822.7649999999999</v>
      </c>
      <c r="O70" s="4">
        <v>621</v>
      </c>
    </row>
    <row r="71" spans="1:15" ht="12.75">
      <c r="A71" s="2" t="s">
        <v>36</v>
      </c>
      <c r="B71" s="15" t="s">
        <v>5</v>
      </c>
      <c r="C71" s="10">
        <v>22226.75</v>
      </c>
      <c r="D71" s="7">
        <v>10163.99</v>
      </c>
      <c r="E71" s="7">
        <v>17.55</v>
      </c>
      <c r="F71" s="7">
        <v>32408.29</v>
      </c>
      <c r="G71" s="7">
        <v>29063.125</v>
      </c>
      <c r="H71" s="7">
        <v>7350.68</v>
      </c>
      <c r="I71" s="7">
        <v>0</v>
      </c>
      <c r="J71" s="7">
        <v>36413.805</v>
      </c>
      <c r="K71" s="7">
        <f t="shared" si="10"/>
        <v>25644.9375</v>
      </c>
      <c r="L71" s="7">
        <f t="shared" si="11"/>
        <v>8757.335</v>
      </c>
      <c r="M71" s="7">
        <f t="shared" si="12"/>
        <v>8.775</v>
      </c>
      <c r="N71" s="7">
        <f t="shared" si="13"/>
        <v>34411.0475</v>
      </c>
      <c r="O71" s="4">
        <v>622</v>
      </c>
    </row>
    <row r="72" spans="1:15" ht="12.75">
      <c r="A72" s="2" t="s">
        <v>36</v>
      </c>
      <c r="B72" s="15" t="s">
        <v>45</v>
      </c>
      <c r="C72" s="10">
        <v>6188</v>
      </c>
      <c r="D72" s="7">
        <v>0</v>
      </c>
      <c r="E72" s="7">
        <v>0</v>
      </c>
      <c r="F72" s="7">
        <v>6188</v>
      </c>
      <c r="G72" s="7"/>
      <c r="H72" s="7"/>
      <c r="I72" s="7"/>
      <c r="J72" s="7"/>
      <c r="K72" s="7">
        <f t="shared" si="10"/>
        <v>3094</v>
      </c>
      <c r="L72" s="7">
        <f t="shared" si="11"/>
        <v>0</v>
      </c>
      <c r="M72" s="7">
        <f t="shared" si="12"/>
        <v>0</v>
      </c>
      <c r="N72" s="7">
        <f t="shared" si="13"/>
        <v>3094</v>
      </c>
      <c r="O72" s="23">
        <v>623</v>
      </c>
    </row>
    <row r="73" spans="1:15" ht="12.75">
      <c r="A73" s="3" t="s">
        <v>42</v>
      </c>
      <c r="B73" s="15" t="s">
        <v>28</v>
      </c>
      <c r="C73" s="10">
        <v>0</v>
      </c>
      <c r="D73" s="7">
        <v>5984.33</v>
      </c>
      <c r="E73" s="7">
        <v>0</v>
      </c>
      <c r="F73" s="7">
        <v>5984.33</v>
      </c>
      <c r="G73" s="7"/>
      <c r="H73" s="7"/>
      <c r="I73" s="7"/>
      <c r="J73" s="7"/>
      <c r="K73" s="7">
        <f t="shared" si="10"/>
        <v>0</v>
      </c>
      <c r="L73" s="7">
        <f t="shared" si="11"/>
        <v>2992.165</v>
      </c>
      <c r="M73" s="7">
        <f t="shared" si="12"/>
        <v>0</v>
      </c>
      <c r="N73" s="7">
        <f t="shared" si="13"/>
        <v>2992.165</v>
      </c>
      <c r="O73" s="23">
        <v>630</v>
      </c>
    </row>
    <row r="74" spans="1:15" ht="25.5">
      <c r="A74" s="3" t="s">
        <v>40</v>
      </c>
      <c r="B74" s="15" t="s">
        <v>13</v>
      </c>
      <c r="C74" s="10">
        <v>2366</v>
      </c>
      <c r="D74" s="7">
        <v>0</v>
      </c>
      <c r="E74" s="7">
        <v>0</v>
      </c>
      <c r="F74" s="7">
        <v>2366</v>
      </c>
      <c r="G74" s="7">
        <v>0</v>
      </c>
      <c r="H74" s="7">
        <v>225.36</v>
      </c>
      <c r="I74" s="7">
        <v>0</v>
      </c>
      <c r="J74" s="7">
        <v>225.36</v>
      </c>
      <c r="K74" s="7">
        <f t="shared" si="10"/>
        <v>1183</v>
      </c>
      <c r="L74" s="7">
        <f t="shared" si="11"/>
        <v>112.68</v>
      </c>
      <c r="M74" s="7">
        <f t="shared" si="12"/>
        <v>0</v>
      </c>
      <c r="N74" s="7">
        <f t="shared" si="13"/>
        <v>1295.68</v>
      </c>
      <c r="O74" s="4">
        <v>651</v>
      </c>
    </row>
    <row r="75" spans="1:15" ht="25.5">
      <c r="A75" s="3" t="s">
        <v>40</v>
      </c>
      <c r="B75" s="15" t="s">
        <v>6</v>
      </c>
      <c r="C75" s="10">
        <v>5141.5</v>
      </c>
      <c r="D75" s="7">
        <v>1044.23</v>
      </c>
      <c r="E75" s="7">
        <v>0</v>
      </c>
      <c r="F75" s="7">
        <v>6185.73</v>
      </c>
      <c r="G75" s="7">
        <v>489.125</v>
      </c>
      <c r="H75" s="7">
        <v>403.66</v>
      </c>
      <c r="I75" s="7">
        <v>0</v>
      </c>
      <c r="J75" s="7">
        <v>892.785</v>
      </c>
      <c r="K75" s="7">
        <f t="shared" si="10"/>
        <v>2815.3125</v>
      </c>
      <c r="L75" s="7">
        <f t="shared" si="11"/>
        <v>723.945</v>
      </c>
      <c r="M75" s="7">
        <f t="shared" si="12"/>
        <v>0</v>
      </c>
      <c r="N75" s="7">
        <f t="shared" si="13"/>
        <v>3539.2574999999997</v>
      </c>
      <c r="O75" s="4">
        <v>652</v>
      </c>
    </row>
    <row r="76" spans="1:15" ht="12.75">
      <c r="A76" s="3" t="s">
        <v>41</v>
      </c>
      <c r="B76" s="15" t="s">
        <v>7</v>
      </c>
      <c r="C76" s="10">
        <v>0</v>
      </c>
      <c r="D76" s="7">
        <v>1237.8</v>
      </c>
      <c r="E76" s="7">
        <v>0</v>
      </c>
      <c r="F76" s="7">
        <v>1237.8</v>
      </c>
      <c r="G76" s="7">
        <v>0</v>
      </c>
      <c r="H76" s="7">
        <v>1082</v>
      </c>
      <c r="I76" s="7">
        <v>0</v>
      </c>
      <c r="J76" s="7">
        <v>1082</v>
      </c>
      <c r="K76" s="7">
        <f t="shared" si="10"/>
        <v>0</v>
      </c>
      <c r="L76" s="7">
        <f t="shared" si="11"/>
        <v>1159.9</v>
      </c>
      <c r="M76" s="7">
        <f t="shared" si="12"/>
        <v>0</v>
      </c>
      <c r="N76" s="7">
        <f t="shared" si="13"/>
        <v>1159.9</v>
      </c>
      <c r="O76" s="4">
        <v>653</v>
      </c>
    </row>
    <row r="77" spans="1:15" ht="12.75">
      <c r="A77" s="3" t="s">
        <v>41</v>
      </c>
      <c r="B77" s="15" t="s">
        <v>14</v>
      </c>
      <c r="C77" s="10">
        <v>113.75</v>
      </c>
      <c r="D77" s="7">
        <v>2057.73</v>
      </c>
      <c r="E77" s="7">
        <v>0</v>
      </c>
      <c r="F77" s="7">
        <v>2171.48</v>
      </c>
      <c r="G77" s="7">
        <v>0</v>
      </c>
      <c r="H77" s="7">
        <v>3366.83</v>
      </c>
      <c r="I77" s="7">
        <v>0</v>
      </c>
      <c r="J77" s="7">
        <v>3366.83</v>
      </c>
      <c r="K77" s="7">
        <f t="shared" si="10"/>
        <v>56.875</v>
      </c>
      <c r="L77" s="7">
        <f t="shared" si="11"/>
        <v>2712.2799999999997</v>
      </c>
      <c r="M77" s="7">
        <f t="shared" si="12"/>
        <v>0</v>
      </c>
      <c r="N77" s="7">
        <f t="shared" si="13"/>
        <v>2769.1549999999997</v>
      </c>
      <c r="O77" s="4">
        <v>670</v>
      </c>
    </row>
    <row r="78" spans="1:15" ht="12.75">
      <c r="A78" s="3" t="s">
        <v>41</v>
      </c>
      <c r="B78" s="15" t="s">
        <v>15</v>
      </c>
      <c r="C78" s="10">
        <v>0</v>
      </c>
      <c r="D78" s="7">
        <v>250</v>
      </c>
      <c r="E78" s="7">
        <v>0</v>
      </c>
      <c r="F78" s="7">
        <v>250</v>
      </c>
      <c r="G78" s="7">
        <v>0</v>
      </c>
      <c r="H78" s="7">
        <v>641.25</v>
      </c>
      <c r="I78" s="7">
        <v>0</v>
      </c>
      <c r="J78" s="7">
        <v>641.25</v>
      </c>
      <c r="K78" s="7">
        <f t="shared" si="10"/>
        <v>0</v>
      </c>
      <c r="L78" s="7">
        <f t="shared" si="11"/>
        <v>445.625</v>
      </c>
      <c r="M78" s="7">
        <f t="shared" si="12"/>
        <v>0</v>
      </c>
      <c r="N78" s="7">
        <f t="shared" si="13"/>
        <v>445.625</v>
      </c>
      <c r="O78" s="4">
        <v>671</v>
      </c>
    </row>
    <row r="79" spans="1:14" ht="12.75">
      <c r="A79" s="2"/>
      <c r="B79" s="15" t="s">
        <v>21</v>
      </c>
      <c r="C79" s="10">
        <v>121077.865</v>
      </c>
      <c r="D79" s="7">
        <v>77777.53</v>
      </c>
      <c r="E79" s="7">
        <v>43.88</v>
      </c>
      <c r="F79" s="7">
        <v>201207.00500000003</v>
      </c>
      <c r="G79" s="7">
        <v>61998.96</v>
      </c>
      <c r="H79" s="7">
        <v>49282.57</v>
      </c>
      <c r="I79" s="7">
        <v>852.45</v>
      </c>
      <c r="J79" s="7">
        <v>112133.98</v>
      </c>
      <c r="K79" s="7">
        <f t="shared" si="10"/>
        <v>91538.4125</v>
      </c>
      <c r="L79" s="7">
        <f t="shared" si="11"/>
        <v>63530.05</v>
      </c>
      <c r="M79" s="7">
        <f t="shared" si="12"/>
        <v>448.165</v>
      </c>
      <c r="N79" s="7">
        <f t="shared" si="13"/>
        <v>156670.49250000002</v>
      </c>
    </row>
    <row r="82" spans="3:14" ht="51.75" customHeight="1">
      <c r="C82" s="45" t="s">
        <v>31</v>
      </c>
      <c r="D82" s="46"/>
      <c r="E82" s="46"/>
      <c r="F82" s="47"/>
      <c r="G82" s="45" t="s">
        <v>32</v>
      </c>
      <c r="H82" s="46"/>
      <c r="I82" s="46"/>
      <c r="J82" s="47"/>
      <c r="K82" s="48" t="s">
        <v>44</v>
      </c>
      <c r="L82" s="49"/>
      <c r="M82" s="49"/>
      <c r="N82" s="50"/>
    </row>
    <row r="83" spans="1:14" ht="25.5">
      <c r="A83" s="24"/>
      <c r="B83" s="2" t="s">
        <v>34</v>
      </c>
      <c r="C83" s="8" t="s">
        <v>20</v>
      </c>
      <c r="D83" s="8" t="s">
        <v>18</v>
      </c>
      <c r="E83" s="8" t="s">
        <v>19</v>
      </c>
      <c r="F83" s="9" t="s">
        <v>17</v>
      </c>
      <c r="G83" s="8" t="s">
        <v>20</v>
      </c>
      <c r="H83" s="8" t="s">
        <v>18</v>
      </c>
      <c r="I83" s="8" t="s">
        <v>19</v>
      </c>
      <c r="J83" s="9" t="s">
        <v>17</v>
      </c>
      <c r="K83" s="13" t="s">
        <v>20</v>
      </c>
      <c r="L83" s="13" t="s">
        <v>18</v>
      </c>
      <c r="M83" s="13" t="s">
        <v>19</v>
      </c>
      <c r="N83" s="14" t="s">
        <v>17</v>
      </c>
    </row>
    <row r="84" spans="1:14" ht="38.25">
      <c r="A84" s="25"/>
      <c r="B84" s="3" t="s">
        <v>35</v>
      </c>
      <c r="C84" s="7">
        <f>C60+C61</f>
        <v>54975.375</v>
      </c>
      <c r="D84" s="7">
        <f aca="true" t="shared" si="14" ref="D84:J84">D60+D61</f>
        <v>40262.31</v>
      </c>
      <c r="E84" s="7">
        <f t="shared" si="14"/>
        <v>26.33</v>
      </c>
      <c r="F84" s="7">
        <f t="shared" si="14"/>
        <v>95264.01500000001</v>
      </c>
      <c r="G84" s="7">
        <f t="shared" si="14"/>
        <v>22192.625</v>
      </c>
      <c r="H84" s="7">
        <f t="shared" si="14"/>
        <v>24768.510000000002</v>
      </c>
      <c r="I84" s="7">
        <f t="shared" si="14"/>
        <v>105.3</v>
      </c>
      <c r="J84" s="7">
        <f t="shared" si="14"/>
        <v>47066.435000000005</v>
      </c>
      <c r="K84" s="7">
        <f>K60+K61</f>
        <v>38584</v>
      </c>
      <c r="L84" s="7">
        <f>L60+L61</f>
        <v>32515.409999999996</v>
      </c>
      <c r="M84" s="7">
        <f>M60+M61</f>
        <v>65.815</v>
      </c>
      <c r="N84" s="7">
        <f>N60+N61</f>
        <v>71165.225</v>
      </c>
    </row>
    <row r="85" spans="1:14" ht="12.75">
      <c r="A85" s="24"/>
      <c r="B85" s="2" t="s">
        <v>12</v>
      </c>
      <c r="C85" s="7">
        <f>C69</f>
        <v>1820</v>
      </c>
      <c r="D85" s="7">
        <f aca="true" t="shared" si="15" ref="D85:J85">D69</f>
        <v>0</v>
      </c>
      <c r="E85" s="7">
        <f t="shared" si="15"/>
        <v>0</v>
      </c>
      <c r="F85" s="7">
        <f t="shared" si="15"/>
        <v>1820</v>
      </c>
      <c r="G85" s="7">
        <f t="shared" si="15"/>
        <v>0</v>
      </c>
      <c r="H85" s="7">
        <f t="shared" si="15"/>
        <v>1720.89</v>
      </c>
      <c r="I85" s="7">
        <f t="shared" si="15"/>
        <v>0</v>
      </c>
      <c r="J85" s="7">
        <f t="shared" si="15"/>
        <v>1720.89</v>
      </c>
      <c r="K85" s="7">
        <f>K69</f>
        <v>910</v>
      </c>
      <c r="L85" s="7">
        <f>L69</f>
        <v>860.445</v>
      </c>
      <c r="M85" s="7">
        <f>M69</f>
        <v>0</v>
      </c>
      <c r="N85" s="7">
        <f>N69</f>
        <v>1770.4450000000002</v>
      </c>
    </row>
    <row r="86" spans="1:14" ht="12.75">
      <c r="A86" s="24"/>
      <c r="B86" s="2" t="s">
        <v>36</v>
      </c>
      <c r="C86" s="7">
        <f>C70+C71+C72</f>
        <v>31963.75</v>
      </c>
      <c r="D86" s="7">
        <f aca="true" t="shared" si="16" ref="D86:J86">D70+D71+D72</f>
        <v>10205.92</v>
      </c>
      <c r="E86" s="7">
        <f t="shared" si="16"/>
        <v>17.55</v>
      </c>
      <c r="F86" s="7">
        <f t="shared" si="16"/>
        <v>42187.22</v>
      </c>
      <c r="G86" s="7">
        <f t="shared" si="16"/>
        <v>29063.125</v>
      </c>
      <c r="H86" s="7">
        <f t="shared" si="16"/>
        <v>7405.280000000001</v>
      </c>
      <c r="I86" s="7">
        <f t="shared" si="16"/>
        <v>0</v>
      </c>
      <c r="J86" s="7">
        <f t="shared" si="16"/>
        <v>36468.405</v>
      </c>
      <c r="K86" s="7">
        <f>K70+K71+K72</f>
        <v>30513.4375</v>
      </c>
      <c r="L86" s="7">
        <f>L70+L71+L72</f>
        <v>8805.599999999999</v>
      </c>
      <c r="M86" s="7">
        <f>M70+M71+M72</f>
        <v>8.775</v>
      </c>
      <c r="N86" s="7">
        <f>N70+N71+N72</f>
        <v>39327.8125</v>
      </c>
    </row>
    <row r="87" spans="1:14" ht="12.75">
      <c r="A87" s="24"/>
      <c r="B87" s="2" t="s">
        <v>37</v>
      </c>
      <c r="C87" s="7">
        <f>C62+C66+C67</f>
        <v>19155.5</v>
      </c>
      <c r="D87" s="7">
        <f aca="true" t="shared" si="17" ref="D87:J87">D62+D66+D67</f>
        <v>9684</v>
      </c>
      <c r="E87" s="7">
        <f t="shared" si="17"/>
        <v>0</v>
      </c>
      <c r="F87" s="7">
        <f t="shared" si="17"/>
        <v>28839.500000000004</v>
      </c>
      <c r="G87" s="7">
        <f t="shared" si="17"/>
        <v>8792.875</v>
      </c>
      <c r="H87" s="7">
        <f t="shared" si="17"/>
        <v>6945.900000000001</v>
      </c>
      <c r="I87" s="7">
        <f t="shared" si="17"/>
        <v>624</v>
      </c>
      <c r="J87" s="7">
        <f t="shared" si="17"/>
        <v>16362.775</v>
      </c>
      <c r="K87" s="7">
        <f>K62+K66+K67</f>
        <v>13974.1875</v>
      </c>
      <c r="L87" s="7">
        <f>L62+L66+L67</f>
        <v>8314.95</v>
      </c>
      <c r="M87" s="7">
        <f>M62+M66+M67</f>
        <v>312</v>
      </c>
      <c r="N87" s="7">
        <f>N62+N66+N67</f>
        <v>22601.1375</v>
      </c>
    </row>
    <row r="88" spans="1:14" ht="25.5">
      <c r="A88" s="25"/>
      <c r="B88" s="3" t="s">
        <v>38</v>
      </c>
      <c r="C88" s="7">
        <f>C63+C68</f>
        <v>1469.74</v>
      </c>
      <c r="D88" s="7">
        <f aca="true" t="shared" si="18" ref="D88:J88">D63+D68</f>
        <v>8845.23</v>
      </c>
      <c r="E88" s="7">
        <f t="shared" si="18"/>
        <v>0</v>
      </c>
      <c r="F88" s="7">
        <f t="shared" si="18"/>
        <v>10314.97</v>
      </c>
      <c r="G88" s="7">
        <f t="shared" si="18"/>
        <v>281.375</v>
      </c>
      <c r="H88" s="7">
        <f t="shared" si="18"/>
        <v>1779.48</v>
      </c>
      <c r="I88" s="7">
        <f t="shared" si="18"/>
        <v>123.15</v>
      </c>
      <c r="J88" s="7">
        <f t="shared" si="18"/>
        <v>2184.005</v>
      </c>
      <c r="K88" s="7">
        <f>K63+K68</f>
        <v>875.5575</v>
      </c>
      <c r="L88" s="7">
        <f>L63+L68</f>
        <v>5312.3550000000005</v>
      </c>
      <c r="M88" s="7">
        <f>M63+M68</f>
        <v>61.575</v>
      </c>
      <c r="N88" s="7">
        <f>N63+N68</f>
        <v>6249.4875</v>
      </c>
    </row>
    <row r="89" spans="1:14" ht="25.5">
      <c r="A89" s="24"/>
      <c r="B89" s="3" t="s">
        <v>60</v>
      </c>
      <c r="C89" s="7">
        <f>C64+C65</f>
        <v>1012.375</v>
      </c>
      <c r="D89" s="7">
        <f aca="true" t="shared" si="19" ref="D89:J89">D64+D65</f>
        <v>513.71</v>
      </c>
      <c r="E89" s="7">
        <f t="shared" si="19"/>
        <v>0</v>
      </c>
      <c r="F89" s="7">
        <f t="shared" si="19"/>
        <v>1526.085</v>
      </c>
      <c r="G89" s="7">
        <f t="shared" si="19"/>
        <v>762.125</v>
      </c>
      <c r="H89" s="7">
        <f t="shared" si="19"/>
        <v>210.61</v>
      </c>
      <c r="I89" s="7">
        <f t="shared" si="19"/>
        <v>0</v>
      </c>
      <c r="J89" s="7">
        <f t="shared" si="19"/>
        <v>972.735</v>
      </c>
      <c r="K89" s="7">
        <f>K64+K65</f>
        <v>887.25</v>
      </c>
      <c r="L89" s="7">
        <f>L64+L65</f>
        <v>131.41</v>
      </c>
      <c r="M89" s="7">
        <f>M64+M65</f>
        <v>0</v>
      </c>
      <c r="N89" s="7">
        <f>N64+N65</f>
        <v>1018.6600000000001</v>
      </c>
    </row>
    <row r="90" spans="1:14" ht="38.25">
      <c r="A90" s="25"/>
      <c r="B90" s="3" t="s">
        <v>40</v>
      </c>
      <c r="C90" s="7">
        <f>C74+C75</f>
        <v>7507.5</v>
      </c>
      <c r="D90" s="7">
        <f aca="true" t="shared" si="20" ref="D90:J90">D74+D75</f>
        <v>1044.23</v>
      </c>
      <c r="E90" s="7">
        <f t="shared" si="20"/>
        <v>0</v>
      </c>
      <c r="F90" s="7">
        <f t="shared" si="20"/>
        <v>8551.73</v>
      </c>
      <c r="G90" s="7">
        <f t="shared" si="20"/>
        <v>489.125</v>
      </c>
      <c r="H90" s="7">
        <f t="shared" si="20"/>
        <v>629.02</v>
      </c>
      <c r="I90" s="7">
        <f t="shared" si="20"/>
        <v>0</v>
      </c>
      <c r="J90" s="7">
        <f t="shared" si="20"/>
        <v>1118.145</v>
      </c>
      <c r="K90" s="7">
        <f>K74+K75</f>
        <v>3998.3125</v>
      </c>
      <c r="L90" s="7">
        <f>L74+L75</f>
        <v>836.625</v>
      </c>
      <c r="M90" s="7">
        <f>M74+M75</f>
        <v>0</v>
      </c>
      <c r="N90" s="7">
        <f>N74+N75</f>
        <v>4834.9375</v>
      </c>
    </row>
    <row r="91" spans="1:14" ht="12.75">
      <c r="A91" s="25"/>
      <c r="B91" s="3" t="s">
        <v>41</v>
      </c>
      <c r="C91" s="7">
        <f>C76+C77+C78</f>
        <v>113.75</v>
      </c>
      <c r="D91" s="7">
        <f aca="true" t="shared" si="21" ref="D91:J91">D76+D77+D78</f>
        <v>3545.5299999999997</v>
      </c>
      <c r="E91" s="7">
        <f t="shared" si="21"/>
        <v>0</v>
      </c>
      <c r="F91" s="7">
        <f t="shared" si="21"/>
        <v>3659.2799999999997</v>
      </c>
      <c r="G91" s="7">
        <f t="shared" si="21"/>
        <v>0</v>
      </c>
      <c r="H91" s="7">
        <f t="shared" si="21"/>
        <v>5090.08</v>
      </c>
      <c r="I91" s="7">
        <f t="shared" si="21"/>
        <v>0</v>
      </c>
      <c r="J91" s="7">
        <f t="shared" si="21"/>
        <v>5090.08</v>
      </c>
      <c r="K91" s="7">
        <f>K76+K77+K78</f>
        <v>56.875</v>
      </c>
      <c r="L91" s="7">
        <f>L76+L77+L78</f>
        <v>4317.805</v>
      </c>
      <c r="M91" s="7">
        <f>M76+M77+M78</f>
        <v>0</v>
      </c>
      <c r="N91" s="7">
        <f>N76+N77+N78</f>
        <v>4374.68</v>
      </c>
    </row>
    <row r="92" spans="1:14" ht="12.75">
      <c r="A92" s="25"/>
      <c r="B92" s="3" t="s">
        <v>42</v>
      </c>
      <c r="C92" s="7">
        <f>C73</f>
        <v>0</v>
      </c>
      <c r="D92" s="7">
        <f aca="true" t="shared" si="22" ref="D92:J92">D73</f>
        <v>5984.33</v>
      </c>
      <c r="E92" s="7">
        <f t="shared" si="22"/>
        <v>0</v>
      </c>
      <c r="F92" s="7">
        <f t="shared" si="22"/>
        <v>5984.33</v>
      </c>
      <c r="G92" s="7">
        <f t="shared" si="22"/>
        <v>0</v>
      </c>
      <c r="H92" s="7">
        <f t="shared" si="22"/>
        <v>0</v>
      </c>
      <c r="I92" s="7">
        <f t="shared" si="22"/>
        <v>0</v>
      </c>
      <c r="J92" s="7">
        <f t="shared" si="22"/>
        <v>0</v>
      </c>
      <c r="K92" s="7">
        <f>K73</f>
        <v>0</v>
      </c>
      <c r="L92" s="7">
        <f>L73</f>
        <v>2992.165</v>
      </c>
      <c r="M92" s="7">
        <f>M73</f>
        <v>0</v>
      </c>
      <c r="N92" s="7">
        <f>N73</f>
        <v>2992.165</v>
      </c>
    </row>
    <row r="93" spans="1:14" ht="12.75">
      <c r="A93" s="25"/>
      <c r="B93" s="3" t="s">
        <v>43</v>
      </c>
      <c r="C93" s="7">
        <f>C59</f>
        <v>3059.875</v>
      </c>
      <c r="D93" s="7">
        <f aca="true" t="shared" si="23" ref="D93:J93">D59</f>
        <v>0</v>
      </c>
      <c r="E93" s="7">
        <f t="shared" si="23"/>
        <v>0</v>
      </c>
      <c r="F93" s="7">
        <f t="shared" si="23"/>
        <v>3059.875</v>
      </c>
      <c r="G93" s="7">
        <f t="shared" si="23"/>
        <v>364</v>
      </c>
      <c r="H93" s="7">
        <f t="shared" si="23"/>
        <v>0</v>
      </c>
      <c r="I93" s="7">
        <f t="shared" si="23"/>
        <v>0</v>
      </c>
      <c r="J93" s="7">
        <f t="shared" si="23"/>
        <v>364</v>
      </c>
      <c r="K93" s="7">
        <f>K59</f>
        <v>1711.9375</v>
      </c>
      <c r="L93" s="7">
        <f>L59</f>
        <v>0</v>
      </c>
      <c r="M93" s="7">
        <f>M59</f>
        <v>0</v>
      </c>
      <c r="N93" s="7">
        <f>N59</f>
        <v>1711.9375</v>
      </c>
    </row>
    <row r="94" spans="1:14" ht="12.75">
      <c r="A94" s="24"/>
      <c r="B94" s="2" t="s">
        <v>21</v>
      </c>
      <c r="C94" s="7">
        <f>SUM(C84:C93)</f>
        <v>121077.865</v>
      </c>
      <c r="D94" s="7">
        <f aca="true" t="shared" si="24" ref="D94:N94">SUM(D84:D93)</f>
        <v>80085.26</v>
      </c>
      <c r="E94" s="7">
        <f t="shared" si="24"/>
        <v>43.879999999999995</v>
      </c>
      <c r="F94" s="7">
        <f t="shared" si="24"/>
        <v>201207.005</v>
      </c>
      <c r="G94" s="7">
        <f t="shared" si="24"/>
        <v>61945.25</v>
      </c>
      <c r="H94" s="7">
        <f t="shared" si="24"/>
        <v>48549.770000000004</v>
      </c>
      <c r="I94" s="7">
        <f t="shared" si="24"/>
        <v>852.4499999999999</v>
      </c>
      <c r="J94" s="7">
        <f t="shared" si="24"/>
        <v>111347.47000000002</v>
      </c>
      <c r="K94" s="7">
        <f t="shared" si="24"/>
        <v>91511.5575</v>
      </c>
      <c r="L94" s="7">
        <f t="shared" si="24"/>
        <v>64086.76500000001</v>
      </c>
      <c r="M94" s="7">
        <f t="shared" si="24"/>
        <v>448.165</v>
      </c>
      <c r="N94" s="7">
        <f t="shared" si="24"/>
        <v>156046.48750000002</v>
      </c>
    </row>
  </sheetData>
  <sheetProtection/>
  <mergeCells count="14">
    <mergeCell ref="C82:F82"/>
    <mergeCell ref="G82:J82"/>
    <mergeCell ref="K82:N82"/>
    <mergeCell ref="C57:F57"/>
    <mergeCell ref="G57:J57"/>
    <mergeCell ref="K57:N57"/>
    <mergeCell ref="C30:F30"/>
    <mergeCell ref="H30:K30"/>
    <mergeCell ref="M30:P30"/>
    <mergeCell ref="R30:U30"/>
    <mergeCell ref="H2:K2"/>
    <mergeCell ref="C2:F2"/>
    <mergeCell ref="M2:P2"/>
    <mergeCell ref="R2:U2"/>
  </mergeCells>
  <printOptions/>
  <pageMargins left="0.53" right="0.75" top="0.7" bottom="0.47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91"/>
  <sheetViews>
    <sheetView tabSelected="1" zoomScale="85" zoomScaleNormal="85" zoomScalePageLayoutView="0" workbookViewId="0" topLeftCell="A139">
      <pane xSplit="1" topLeftCell="B1" activePane="topRight" state="frozen"/>
      <selection pane="topLeft" activeCell="A1" sqref="A1"/>
      <selection pane="topRight" activeCell="AF185" sqref="AF185"/>
    </sheetView>
  </sheetViews>
  <sheetFormatPr defaultColWidth="9.140625" defaultRowHeight="12.75"/>
  <cols>
    <col min="1" max="1" width="43.28125" style="0" customWidth="1"/>
    <col min="2" max="2" width="31.28125" style="0" customWidth="1"/>
    <col min="3" max="13" width="9.140625" style="0" customWidth="1"/>
    <col min="23" max="23" width="13.140625" style="0" customWidth="1"/>
    <col min="24" max="24" width="11.8515625" style="0" customWidth="1"/>
    <col min="25" max="25" width="12.8515625" style="0" customWidth="1"/>
    <col min="26" max="26" width="15.421875" style="0" customWidth="1"/>
  </cols>
  <sheetData>
    <row r="1" ht="12.75">
      <c r="A1" s="11" t="s">
        <v>62</v>
      </c>
    </row>
    <row r="2" spans="3:21" ht="12.75">
      <c r="C2" s="43" t="s">
        <v>16</v>
      </c>
      <c r="D2" s="43"/>
      <c r="E2" s="43"/>
      <c r="F2" s="43"/>
      <c r="H2" s="43" t="s">
        <v>22</v>
      </c>
      <c r="I2" s="43"/>
      <c r="J2" s="43"/>
      <c r="K2" s="43"/>
      <c r="M2" s="43" t="s">
        <v>23</v>
      </c>
      <c r="N2" s="43"/>
      <c r="O2" s="43"/>
      <c r="P2" s="43"/>
      <c r="R2" s="44" t="s">
        <v>24</v>
      </c>
      <c r="S2" s="43"/>
      <c r="T2" s="43"/>
      <c r="U2" s="43"/>
    </row>
    <row r="3" spans="1:21" ht="38.25">
      <c r="A3" s="2"/>
      <c r="B3" s="6" t="s">
        <v>16</v>
      </c>
      <c r="C3" s="8" t="s">
        <v>20</v>
      </c>
      <c r="D3" s="8" t="s">
        <v>18</v>
      </c>
      <c r="E3" s="8" t="s">
        <v>19</v>
      </c>
      <c r="F3" s="9" t="s">
        <v>17</v>
      </c>
      <c r="H3" s="8" t="s">
        <v>20</v>
      </c>
      <c r="I3" s="8" t="s">
        <v>18</v>
      </c>
      <c r="J3" s="8" t="s">
        <v>19</v>
      </c>
      <c r="K3" s="9" t="s">
        <v>17</v>
      </c>
      <c r="M3" s="8" t="s">
        <v>20</v>
      </c>
      <c r="N3" s="8" t="s">
        <v>18</v>
      </c>
      <c r="O3" s="8" t="s">
        <v>19</v>
      </c>
      <c r="P3" s="9" t="s">
        <v>17</v>
      </c>
      <c r="R3" s="8" t="s">
        <v>20</v>
      </c>
      <c r="S3" s="8" t="s">
        <v>18</v>
      </c>
      <c r="T3" s="8" t="s">
        <v>19</v>
      </c>
      <c r="U3" s="9" t="s">
        <v>17</v>
      </c>
    </row>
    <row r="4" spans="1:21" ht="12.75">
      <c r="A4" s="4">
        <v>604</v>
      </c>
      <c r="B4" s="15" t="s">
        <v>0</v>
      </c>
      <c r="C4" s="7">
        <v>100</v>
      </c>
      <c r="D4" s="7"/>
      <c r="E4" s="7"/>
      <c r="F4" s="7">
        <f>SUM(C4:E4)</f>
        <v>100</v>
      </c>
      <c r="H4" s="7"/>
      <c r="I4" s="7"/>
      <c r="J4" s="7"/>
      <c r="K4" s="7"/>
      <c r="M4" s="7"/>
      <c r="N4" s="7">
        <v>0</v>
      </c>
      <c r="O4" s="7">
        <v>0</v>
      </c>
      <c r="P4" s="7">
        <f>SUM(M4:O4)</f>
        <v>0</v>
      </c>
      <c r="R4" s="7">
        <f>C4*$C$26+H4</f>
        <v>1137.5</v>
      </c>
      <c r="S4" s="7">
        <f>I4+N4</f>
        <v>0</v>
      </c>
      <c r="T4" s="7">
        <f>J4+O4</f>
        <v>0</v>
      </c>
      <c r="U4" s="7">
        <f>SUM(R4:T4)</f>
        <v>1137.5</v>
      </c>
    </row>
    <row r="5" spans="1:21" ht="12.75">
      <c r="A5" s="4">
        <v>610</v>
      </c>
      <c r="B5" s="15" t="s">
        <v>11</v>
      </c>
      <c r="C5" s="7">
        <v>508</v>
      </c>
      <c r="D5" s="7">
        <v>553</v>
      </c>
      <c r="E5" s="7"/>
      <c r="F5" s="7">
        <f aca="true" t="shared" si="0" ref="F5:F24">SUM(C5:E5)</f>
        <v>1061</v>
      </c>
      <c r="H5" s="7"/>
      <c r="I5" s="7"/>
      <c r="J5" s="7"/>
      <c r="K5" s="7"/>
      <c r="M5" s="7"/>
      <c r="N5" s="7">
        <v>4236.39</v>
      </c>
      <c r="O5" s="7"/>
      <c r="P5" s="7">
        <f aca="true" t="shared" si="1" ref="P5:P23">SUM(M5:O5)</f>
        <v>4236.39</v>
      </c>
      <c r="R5" s="7">
        <f aca="true" t="shared" si="2" ref="R5:R23">C5*$C$26+H5</f>
        <v>5778.5</v>
      </c>
      <c r="S5" s="7">
        <f aca="true" t="shared" si="3" ref="S5:T24">I5+N5</f>
        <v>4236.39</v>
      </c>
      <c r="T5" s="7">
        <f t="shared" si="3"/>
        <v>0</v>
      </c>
      <c r="U5" s="7">
        <f aca="true" t="shared" si="4" ref="U5:U23">SUM(R5:T5)</f>
        <v>10014.89</v>
      </c>
    </row>
    <row r="6" spans="1:21" ht="12.75">
      <c r="A6" s="4">
        <v>611</v>
      </c>
      <c r="B6" s="15" t="s">
        <v>10</v>
      </c>
      <c r="C6" s="7">
        <v>1901</v>
      </c>
      <c r="D6" s="7">
        <v>3694</v>
      </c>
      <c r="E6" s="7">
        <v>12</v>
      </c>
      <c r="F6" s="7">
        <f t="shared" si="0"/>
        <v>5607</v>
      </c>
      <c r="H6" s="7"/>
      <c r="I6" s="7"/>
      <c r="J6" s="7"/>
      <c r="K6" s="7"/>
      <c r="M6" s="7"/>
      <c r="N6" s="7">
        <v>21180.51</v>
      </c>
      <c r="O6" s="7">
        <v>105.3</v>
      </c>
      <c r="P6" s="7">
        <f t="shared" si="1"/>
        <v>21285.809999999998</v>
      </c>
      <c r="R6" s="7">
        <f t="shared" si="2"/>
        <v>21623.875</v>
      </c>
      <c r="S6" s="7">
        <f t="shared" si="3"/>
        <v>21180.51</v>
      </c>
      <c r="T6" s="7">
        <f t="shared" si="3"/>
        <v>105.3</v>
      </c>
      <c r="U6" s="7">
        <f t="shared" si="4"/>
        <v>42909.685</v>
      </c>
    </row>
    <row r="7" spans="1:21" ht="12.75">
      <c r="A7" s="4">
        <v>612</v>
      </c>
      <c r="B7" s="15" t="s">
        <v>46</v>
      </c>
      <c r="C7" s="7">
        <v>504</v>
      </c>
      <c r="D7" s="7">
        <v>312</v>
      </c>
      <c r="E7" s="7"/>
      <c r="F7" s="7">
        <f t="shared" si="0"/>
        <v>816</v>
      </c>
      <c r="H7" s="7"/>
      <c r="I7" s="7"/>
      <c r="J7" s="7"/>
      <c r="K7" s="7"/>
      <c r="M7" s="7"/>
      <c r="N7" s="7">
        <v>2468.7000000000003</v>
      </c>
      <c r="O7" s="7"/>
      <c r="P7" s="7">
        <f t="shared" si="1"/>
        <v>2468.7000000000003</v>
      </c>
      <c r="R7" s="7">
        <f t="shared" si="2"/>
        <v>5733</v>
      </c>
      <c r="S7" s="7">
        <f t="shared" si="3"/>
        <v>2468.7000000000003</v>
      </c>
      <c r="T7" s="7">
        <f t="shared" si="3"/>
        <v>0</v>
      </c>
      <c r="U7" s="7">
        <f t="shared" si="4"/>
        <v>8201.7</v>
      </c>
    </row>
    <row r="8" spans="1:21" ht="12.75">
      <c r="A8" s="4">
        <v>613</v>
      </c>
      <c r="B8" s="15" t="s">
        <v>1</v>
      </c>
      <c r="C8" s="7">
        <v>12</v>
      </c>
      <c r="D8" s="7">
        <v>170</v>
      </c>
      <c r="E8" s="7"/>
      <c r="F8" s="7">
        <f t="shared" si="0"/>
        <v>182</v>
      </c>
      <c r="H8" s="7">
        <v>88.55</v>
      </c>
      <c r="I8" s="7">
        <v>1093.4499999999998</v>
      </c>
      <c r="J8" s="7"/>
      <c r="K8" s="7">
        <f>SUM(H8:J8)</f>
        <v>1181.9999999999998</v>
      </c>
      <c r="M8" s="7"/>
      <c r="N8" s="7">
        <v>813.93</v>
      </c>
      <c r="O8" s="7">
        <v>60.84</v>
      </c>
      <c r="P8" s="7">
        <f t="shared" si="1"/>
        <v>874.77</v>
      </c>
      <c r="R8" s="7">
        <f t="shared" si="2"/>
        <v>225.05</v>
      </c>
      <c r="S8" s="7">
        <f t="shared" si="3"/>
        <v>1907.3799999999997</v>
      </c>
      <c r="T8" s="7">
        <f t="shared" si="3"/>
        <v>60.84</v>
      </c>
      <c r="U8" s="7">
        <f t="shared" si="4"/>
        <v>2193.27</v>
      </c>
    </row>
    <row r="9" spans="1:21" ht="12.75">
      <c r="A9" s="4">
        <v>614</v>
      </c>
      <c r="B9" s="1" t="s">
        <v>2</v>
      </c>
      <c r="C9" s="7"/>
      <c r="D9" s="7">
        <v>5</v>
      </c>
      <c r="E9" s="7"/>
      <c r="F9" s="7">
        <f t="shared" si="0"/>
        <v>5</v>
      </c>
      <c r="H9" s="7"/>
      <c r="I9" s="7"/>
      <c r="J9" s="7"/>
      <c r="K9" s="7"/>
      <c r="M9" s="7"/>
      <c r="N9" s="7">
        <v>43.88</v>
      </c>
      <c r="O9" s="7"/>
      <c r="P9" s="7">
        <f t="shared" si="1"/>
        <v>43.88</v>
      </c>
      <c r="R9" s="7">
        <f t="shared" si="2"/>
        <v>0</v>
      </c>
      <c r="S9" s="7">
        <f t="shared" si="3"/>
        <v>43.88</v>
      </c>
      <c r="T9" s="7">
        <f t="shared" si="3"/>
        <v>0</v>
      </c>
      <c r="U9" s="7">
        <f t="shared" si="4"/>
        <v>43.88</v>
      </c>
    </row>
    <row r="10" spans="1:21" ht="12.75">
      <c r="A10" s="4">
        <v>615</v>
      </c>
      <c r="B10" s="15" t="s">
        <v>8</v>
      </c>
      <c r="C10" s="7">
        <v>58</v>
      </c>
      <c r="D10" s="7">
        <v>53</v>
      </c>
      <c r="E10" s="7"/>
      <c r="F10" s="7">
        <f t="shared" si="0"/>
        <v>111</v>
      </c>
      <c r="H10" s="7"/>
      <c r="I10" s="7"/>
      <c r="J10" s="7"/>
      <c r="K10" s="7"/>
      <c r="M10" s="7"/>
      <c r="N10" s="7">
        <v>403.6700000000001</v>
      </c>
      <c r="O10" s="7"/>
      <c r="P10" s="7">
        <f t="shared" si="1"/>
        <v>403.6700000000001</v>
      </c>
      <c r="R10" s="7">
        <f t="shared" si="2"/>
        <v>659.75</v>
      </c>
      <c r="S10" s="7">
        <f t="shared" si="3"/>
        <v>403.6700000000001</v>
      </c>
      <c r="T10" s="7">
        <f t="shared" si="3"/>
        <v>0</v>
      </c>
      <c r="U10" s="7">
        <f t="shared" si="4"/>
        <v>1063.42</v>
      </c>
    </row>
    <row r="11" spans="1:21" ht="12.75">
      <c r="A11" s="4">
        <v>616</v>
      </c>
      <c r="B11" s="15" t="s">
        <v>47</v>
      </c>
      <c r="C11" s="7">
        <v>120</v>
      </c>
      <c r="D11" s="7">
        <v>720</v>
      </c>
      <c r="E11" s="7"/>
      <c r="F11" s="7">
        <f t="shared" si="0"/>
        <v>840</v>
      </c>
      <c r="H11" s="7"/>
      <c r="I11" s="7"/>
      <c r="J11" s="7"/>
      <c r="K11" s="7"/>
      <c r="M11" s="7"/>
      <c r="N11" s="7">
        <v>5655</v>
      </c>
      <c r="O11" s="7"/>
      <c r="P11" s="7">
        <f t="shared" si="1"/>
        <v>5655</v>
      </c>
      <c r="R11" s="7">
        <f t="shared" si="2"/>
        <v>1365</v>
      </c>
      <c r="S11" s="7">
        <f t="shared" si="3"/>
        <v>5655</v>
      </c>
      <c r="T11" s="7">
        <f t="shared" si="3"/>
        <v>0</v>
      </c>
      <c r="U11" s="7">
        <f t="shared" si="4"/>
        <v>7020</v>
      </c>
    </row>
    <row r="12" spans="1:21" ht="12.75">
      <c r="A12" s="4">
        <v>617</v>
      </c>
      <c r="B12" s="15" t="s">
        <v>48</v>
      </c>
      <c r="C12" s="7"/>
      <c r="D12" s="7">
        <v>60</v>
      </c>
      <c r="E12" s="7"/>
      <c r="F12" s="7">
        <f t="shared" si="0"/>
        <v>60</v>
      </c>
      <c r="H12" s="7"/>
      <c r="I12" s="7"/>
      <c r="J12" s="7"/>
      <c r="K12" s="7"/>
      <c r="M12" s="7"/>
      <c r="N12" s="7">
        <v>491.4</v>
      </c>
      <c r="O12" s="7"/>
      <c r="P12" s="7">
        <f t="shared" si="1"/>
        <v>491.4</v>
      </c>
      <c r="R12" s="7">
        <f t="shared" si="2"/>
        <v>0</v>
      </c>
      <c r="S12" s="7">
        <f t="shared" si="3"/>
        <v>491.4</v>
      </c>
      <c r="T12" s="7">
        <f t="shared" si="3"/>
        <v>0</v>
      </c>
      <c r="U12" s="7">
        <f t="shared" si="4"/>
        <v>491.4</v>
      </c>
    </row>
    <row r="13" spans="1:21" ht="12.75">
      <c r="A13" s="4">
        <v>618</v>
      </c>
      <c r="B13" s="15" t="s">
        <v>9</v>
      </c>
      <c r="C13" s="7"/>
      <c r="D13" s="7">
        <v>4</v>
      </c>
      <c r="E13" s="7"/>
      <c r="F13" s="7">
        <f t="shared" si="0"/>
        <v>4</v>
      </c>
      <c r="H13" s="7"/>
      <c r="I13" s="7"/>
      <c r="J13" s="7"/>
      <c r="K13" s="7"/>
      <c r="M13" s="7"/>
      <c r="N13" s="7">
        <v>27.5</v>
      </c>
      <c r="O13" s="7"/>
      <c r="P13" s="7">
        <f t="shared" si="1"/>
        <v>27.5</v>
      </c>
      <c r="R13" s="7">
        <f t="shared" si="2"/>
        <v>0</v>
      </c>
      <c r="S13" s="7">
        <f t="shared" si="3"/>
        <v>27.5</v>
      </c>
      <c r="T13" s="7">
        <f t="shared" si="3"/>
        <v>0</v>
      </c>
      <c r="U13" s="7">
        <f t="shared" si="4"/>
        <v>27.5</v>
      </c>
    </row>
    <row r="14" spans="1:21" ht="12.75">
      <c r="A14" s="4">
        <v>620</v>
      </c>
      <c r="B14" s="15" t="s">
        <v>12</v>
      </c>
      <c r="C14" s="7">
        <v>40</v>
      </c>
      <c r="D14" s="7"/>
      <c r="E14" s="7"/>
      <c r="F14" s="7">
        <f t="shared" si="0"/>
        <v>40</v>
      </c>
      <c r="H14" s="7"/>
      <c r="I14" s="7"/>
      <c r="J14" s="7"/>
      <c r="K14" s="7"/>
      <c r="M14" s="7"/>
      <c r="N14" s="7"/>
      <c r="O14" s="7"/>
      <c r="P14" s="7">
        <f t="shared" si="1"/>
        <v>0</v>
      </c>
      <c r="R14" s="7">
        <f t="shared" si="2"/>
        <v>455</v>
      </c>
      <c r="S14" s="7">
        <f t="shared" si="3"/>
        <v>0</v>
      </c>
      <c r="T14" s="7">
        <f t="shared" si="3"/>
        <v>0</v>
      </c>
      <c r="U14" s="7">
        <f t="shared" si="4"/>
        <v>455</v>
      </c>
    </row>
    <row r="15" spans="1:21" ht="12.75">
      <c r="A15" s="4">
        <v>621</v>
      </c>
      <c r="B15" s="15" t="s">
        <v>4</v>
      </c>
      <c r="C15" s="7"/>
      <c r="D15" s="7">
        <v>10</v>
      </c>
      <c r="E15" s="7"/>
      <c r="F15" s="7">
        <f t="shared" si="0"/>
        <v>10</v>
      </c>
      <c r="H15" s="7"/>
      <c r="I15" s="7"/>
      <c r="J15" s="7"/>
      <c r="K15" s="7"/>
      <c r="M15" s="7"/>
      <c r="N15" s="7">
        <v>68.25</v>
      </c>
      <c r="O15" s="7"/>
      <c r="P15" s="7">
        <f t="shared" si="1"/>
        <v>68.25</v>
      </c>
      <c r="R15" s="7">
        <f t="shared" si="2"/>
        <v>0</v>
      </c>
      <c r="S15" s="7">
        <f t="shared" si="3"/>
        <v>68.25</v>
      </c>
      <c r="T15" s="7">
        <f t="shared" si="3"/>
        <v>0</v>
      </c>
      <c r="U15" s="7">
        <f t="shared" si="4"/>
        <v>68.25</v>
      </c>
    </row>
    <row r="16" spans="1:21" ht="12.75">
      <c r="A16" s="4">
        <v>622</v>
      </c>
      <c r="B16" s="15" t="s">
        <v>5</v>
      </c>
      <c r="C16" s="7">
        <v>2484</v>
      </c>
      <c r="D16" s="7">
        <v>1404</v>
      </c>
      <c r="E16" s="7"/>
      <c r="F16" s="7">
        <f t="shared" si="0"/>
        <v>3888</v>
      </c>
      <c r="H16" s="7"/>
      <c r="I16" s="7"/>
      <c r="J16" s="7"/>
      <c r="K16" s="7"/>
      <c r="M16" s="7"/>
      <c r="N16" s="7">
        <v>7683.1900000000005</v>
      </c>
      <c r="O16" s="7"/>
      <c r="P16" s="7">
        <f t="shared" si="1"/>
        <v>7683.1900000000005</v>
      </c>
      <c r="R16" s="7">
        <f t="shared" si="2"/>
        <v>28255.5</v>
      </c>
      <c r="S16" s="7">
        <f t="shared" si="3"/>
        <v>7683.1900000000005</v>
      </c>
      <c r="T16" s="7">
        <f t="shared" si="3"/>
        <v>0</v>
      </c>
      <c r="U16" s="7">
        <f t="shared" si="4"/>
        <v>35938.69</v>
      </c>
    </row>
    <row r="17" spans="1:21" ht="12.75">
      <c r="A17" s="4">
        <v>623</v>
      </c>
      <c r="B17" s="15" t="s">
        <v>45</v>
      </c>
      <c r="C17" s="7"/>
      <c r="D17" s="7"/>
      <c r="E17" s="7"/>
      <c r="F17" s="7">
        <f t="shared" si="0"/>
        <v>0</v>
      </c>
      <c r="H17" s="7"/>
      <c r="I17" s="7"/>
      <c r="J17" s="7"/>
      <c r="K17" s="7"/>
      <c r="M17" s="7"/>
      <c r="N17" s="7"/>
      <c r="O17" s="7"/>
      <c r="P17" s="7">
        <f t="shared" si="1"/>
        <v>0</v>
      </c>
      <c r="R17" s="7">
        <f t="shared" si="2"/>
        <v>0</v>
      </c>
      <c r="S17" s="7">
        <f t="shared" si="3"/>
        <v>0</v>
      </c>
      <c r="T17" s="7">
        <f t="shared" si="3"/>
        <v>0</v>
      </c>
      <c r="U17" s="7">
        <f t="shared" si="4"/>
        <v>0</v>
      </c>
    </row>
    <row r="18" spans="1:21" ht="12.75">
      <c r="A18" s="4">
        <v>630</v>
      </c>
      <c r="B18" s="15" t="s">
        <v>28</v>
      </c>
      <c r="C18" s="7"/>
      <c r="D18" s="7"/>
      <c r="E18" s="7"/>
      <c r="F18" s="7">
        <f t="shared" si="0"/>
        <v>0</v>
      </c>
      <c r="H18" s="7"/>
      <c r="I18" s="7"/>
      <c r="J18" s="7"/>
      <c r="K18" s="7"/>
      <c r="M18" s="7"/>
      <c r="N18" s="7"/>
      <c r="O18" s="7"/>
      <c r="P18" s="7">
        <f t="shared" si="1"/>
        <v>0</v>
      </c>
      <c r="R18" s="7">
        <f t="shared" si="2"/>
        <v>0</v>
      </c>
      <c r="S18" s="7">
        <f t="shared" si="3"/>
        <v>0</v>
      </c>
      <c r="T18" s="7">
        <f t="shared" si="3"/>
        <v>0</v>
      </c>
      <c r="U18" s="7">
        <f t="shared" si="4"/>
        <v>0</v>
      </c>
    </row>
    <row r="19" spans="1:21" ht="12.75">
      <c r="A19" s="4">
        <v>651</v>
      </c>
      <c r="B19" s="15" t="s">
        <v>13</v>
      </c>
      <c r="C19" s="7">
        <v>92</v>
      </c>
      <c r="D19" s="7">
        <v>374</v>
      </c>
      <c r="E19" s="7"/>
      <c r="F19" s="7">
        <f t="shared" si="0"/>
        <v>466</v>
      </c>
      <c r="H19" s="7"/>
      <c r="I19" s="7"/>
      <c r="J19" s="7"/>
      <c r="K19" s="7"/>
      <c r="M19" s="7"/>
      <c r="N19" s="7">
        <v>2408</v>
      </c>
      <c r="O19" s="7"/>
      <c r="P19" s="7">
        <f t="shared" si="1"/>
        <v>2408</v>
      </c>
      <c r="R19" s="7">
        <f t="shared" si="2"/>
        <v>1046.5</v>
      </c>
      <c r="S19" s="7">
        <f t="shared" si="3"/>
        <v>2408</v>
      </c>
      <c r="T19" s="7">
        <f t="shared" si="3"/>
        <v>0</v>
      </c>
      <c r="U19" s="7">
        <f t="shared" si="4"/>
        <v>3454.5</v>
      </c>
    </row>
    <row r="20" spans="1:21" ht="12.75">
      <c r="A20" s="4">
        <v>652</v>
      </c>
      <c r="B20" s="15" t="s">
        <v>6</v>
      </c>
      <c r="C20" s="7">
        <v>254</v>
      </c>
      <c r="D20" s="7">
        <v>113</v>
      </c>
      <c r="E20" s="7"/>
      <c r="F20" s="7">
        <f t="shared" si="0"/>
        <v>367</v>
      </c>
      <c r="H20" s="7"/>
      <c r="I20" s="7"/>
      <c r="J20" s="7"/>
      <c r="K20" s="7"/>
      <c r="M20" s="7"/>
      <c r="N20" s="7">
        <v>991.5799999999999</v>
      </c>
      <c r="O20" s="7"/>
      <c r="P20" s="7">
        <f t="shared" si="1"/>
        <v>991.5799999999999</v>
      </c>
      <c r="R20" s="7">
        <f t="shared" si="2"/>
        <v>2889.25</v>
      </c>
      <c r="S20" s="7">
        <f t="shared" si="3"/>
        <v>991.5799999999999</v>
      </c>
      <c r="T20" s="7">
        <f t="shared" si="3"/>
        <v>0</v>
      </c>
      <c r="U20" s="7">
        <f t="shared" si="4"/>
        <v>3880.83</v>
      </c>
    </row>
    <row r="21" spans="1:21" ht="12.75">
      <c r="A21" s="4">
        <v>653</v>
      </c>
      <c r="B21" s="15" t="s">
        <v>7</v>
      </c>
      <c r="C21" s="7"/>
      <c r="D21" s="7">
        <v>61</v>
      </c>
      <c r="E21" s="7"/>
      <c r="F21" s="7">
        <f t="shared" si="0"/>
        <v>61</v>
      </c>
      <c r="H21" s="7"/>
      <c r="I21" s="7"/>
      <c r="J21" s="7"/>
      <c r="K21" s="7"/>
      <c r="M21" s="7"/>
      <c r="N21" s="7">
        <v>1082</v>
      </c>
      <c r="O21" s="7"/>
      <c r="P21" s="7">
        <f t="shared" si="1"/>
        <v>1082</v>
      </c>
      <c r="R21" s="7">
        <f t="shared" si="2"/>
        <v>0</v>
      </c>
      <c r="S21" s="7">
        <f t="shared" si="3"/>
        <v>1082</v>
      </c>
      <c r="T21" s="7">
        <f t="shared" si="3"/>
        <v>0</v>
      </c>
      <c r="U21" s="7">
        <f t="shared" si="4"/>
        <v>1082</v>
      </c>
    </row>
    <row r="22" spans="1:21" ht="12.75">
      <c r="A22" s="4">
        <v>670</v>
      </c>
      <c r="B22" s="15" t="s">
        <v>14</v>
      </c>
      <c r="C22" s="7"/>
      <c r="D22" s="7">
        <v>30</v>
      </c>
      <c r="E22" s="7"/>
      <c r="F22" s="7">
        <f t="shared" si="0"/>
        <v>30</v>
      </c>
      <c r="H22" s="7"/>
      <c r="I22" s="7"/>
      <c r="J22" s="7"/>
      <c r="K22" s="7"/>
      <c r="M22" s="7"/>
      <c r="N22" s="7">
        <v>1044.5</v>
      </c>
      <c r="O22" s="7"/>
      <c r="P22" s="7">
        <f t="shared" si="1"/>
        <v>1044.5</v>
      </c>
      <c r="R22" s="7">
        <f t="shared" si="2"/>
        <v>0</v>
      </c>
      <c r="S22" s="7">
        <f t="shared" si="3"/>
        <v>1044.5</v>
      </c>
      <c r="T22" s="7">
        <f t="shared" si="3"/>
        <v>0</v>
      </c>
      <c r="U22" s="7">
        <f t="shared" si="4"/>
        <v>1044.5</v>
      </c>
    </row>
    <row r="23" spans="1:21" ht="12.75">
      <c r="A23" s="4">
        <v>671</v>
      </c>
      <c r="B23" s="15" t="s">
        <v>15</v>
      </c>
      <c r="C23" s="7"/>
      <c r="D23" s="7">
        <v>12</v>
      </c>
      <c r="E23" s="7"/>
      <c r="F23" s="7">
        <f t="shared" si="0"/>
        <v>12</v>
      </c>
      <c r="H23" s="7"/>
      <c r="I23" s="7"/>
      <c r="J23" s="7"/>
      <c r="K23" s="7"/>
      <c r="M23" s="7"/>
      <c r="N23" s="7">
        <v>231.25</v>
      </c>
      <c r="O23" s="7"/>
      <c r="P23" s="7">
        <f t="shared" si="1"/>
        <v>231.25</v>
      </c>
      <c r="R23" s="7">
        <f t="shared" si="2"/>
        <v>0</v>
      </c>
      <c r="S23" s="7">
        <f t="shared" si="3"/>
        <v>231.25</v>
      </c>
      <c r="T23" s="7">
        <f t="shared" si="3"/>
        <v>0</v>
      </c>
      <c r="U23" s="7">
        <f t="shared" si="4"/>
        <v>231.25</v>
      </c>
    </row>
    <row r="24" spans="1:21" ht="12.75">
      <c r="A24" s="2"/>
      <c r="B24" s="15" t="s">
        <v>21</v>
      </c>
      <c r="C24" s="7">
        <f>SUM(C4:C23)</f>
        <v>6073</v>
      </c>
      <c r="D24" s="7">
        <f>SUM(D4:D23)</f>
        <v>7575</v>
      </c>
      <c r="E24" s="7">
        <f>SUM(E4:E23)</f>
        <v>12</v>
      </c>
      <c r="F24" s="7">
        <f t="shared" si="0"/>
        <v>13660</v>
      </c>
      <c r="H24" s="10">
        <f>SUM(H8:H23)</f>
        <v>88.55</v>
      </c>
      <c r="I24" s="10">
        <f>SUM(I8:I23)</f>
        <v>1093.4499999999998</v>
      </c>
      <c r="J24" s="10"/>
      <c r="K24" s="10">
        <f>SUM(H24:J24)</f>
        <v>1181.9999999999998</v>
      </c>
      <c r="M24" s="7"/>
      <c r="N24" s="7">
        <f>SUM(N4:N23)</f>
        <v>48829.75000000001</v>
      </c>
      <c r="O24" s="7">
        <f>SUM(O4:O23)</f>
        <v>166.14</v>
      </c>
      <c r="P24" s="7">
        <f>SUM(P4:P23)</f>
        <v>48995.89000000001</v>
      </c>
      <c r="R24" s="7">
        <f>SUM(R4:R23)</f>
        <v>69168.925</v>
      </c>
      <c r="S24" s="7">
        <f t="shared" si="3"/>
        <v>49923.200000000004</v>
      </c>
      <c r="T24" s="7">
        <f t="shared" si="3"/>
        <v>166.14</v>
      </c>
      <c r="U24" s="7">
        <f>SUM(U4:U23)</f>
        <v>119258.26499999998</v>
      </c>
    </row>
    <row r="25" ht="12.75">
      <c r="P25" s="34">
        <v>49999</v>
      </c>
    </row>
    <row r="26" spans="2:9" ht="12.75">
      <c r="B26" t="s">
        <v>67</v>
      </c>
      <c r="C26">
        <f>91/8</f>
        <v>11.375</v>
      </c>
      <c r="D26" t="s">
        <v>25</v>
      </c>
      <c r="F26" s="27">
        <f>(1760-42)*8</f>
        <v>13744</v>
      </c>
      <c r="G26" s="26" t="s">
        <v>61</v>
      </c>
      <c r="H26" s="26"/>
      <c r="I26" s="27"/>
    </row>
    <row r="27" ht="12.75">
      <c r="B27" t="s">
        <v>30</v>
      </c>
    </row>
    <row r="28" ht="12.75">
      <c r="F28" s="34">
        <f>F26-F24</f>
        <v>84</v>
      </c>
    </row>
    <row r="30" ht="12.75">
      <c r="A30" s="11" t="s">
        <v>63</v>
      </c>
    </row>
    <row r="31" spans="3:21" ht="12.75">
      <c r="C31" s="43" t="s">
        <v>16</v>
      </c>
      <c r="D31" s="43"/>
      <c r="E31" s="43"/>
      <c r="F31" s="43"/>
      <c r="H31" s="43" t="s">
        <v>22</v>
      </c>
      <c r="I31" s="43"/>
      <c r="J31" s="43"/>
      <c r="K31" s="43"/>
      <c r="M31" s="43" t="s">
        <v>23</v>
      </c>
      <c r="N31" s="43"/>
      <c r="O31" s="43"/>
      <c r="P31" s="43"/>
      <c r="R31" s="44" t="s">
        <v>24</v>
      </c>
      <c r="S31" s="43"/>
      <c r="T31" s="43"/>
      <c r="U31" s="43"/>
    </row>
    <row r="32" spans="1:21" ht="38.25">
      <c r="A32" s="2"/>
      <c r="B32" s="6" t="s">
        <v>16</v>
      </c>
      <c r="C32" s="8" t="s">
        <v>20</v>
      </c>
      <c r="D32" s="8" t="s">
        <v>18</v>
      </c>
      <c r="E32" s="8" t="s">
        <v>19</v>
      </c>
      <c r="F32" s="9" t="s">
        <v>17</v>
      </c>
      <c r="H32" s="8" t="s">
        <v>20</v>
      </c>
      <c r="I32" s="8" t="s">
        <v>18</v>
      </c>
      <c r="J32" s="8" t="s">
        <v>19</v>
      </c>
      <c r="K32" s="9" t="s">
        <v>17</v>
      </c>
      <c r="M32" s="8" t="s">
        <v>20</v>
      </c>
      <c r="N32" s="8" t="s">
        <v>18</v>
      </c>
      <c r="O32" s="8" t="s">
        <v>19</v>
      </c>
      <c r="P32" s="9" t="s">
        <v>17</v>
      </c>
      <c r="R32" s="8" t="s">
        <v>20</v>
      </c>
      <c r="S32" s="8" t="s">
        <v>18</v>
      </c>
      <c r="T32" s="8" t="s">
        <v>19</v>
      </c>
      <c r="U32" s="9" t="s">
        <v>17</v>
      </c>
    </row>
    <row r="33" spans="1:21" ht="12.75">
      <c r="A33" s="2">
        <v>603</v>
      </c>
      <c r="B33" s="15" t="s">
        <v>68</v>
      </c>
      <c r="C33" s="7">
        <v>130</v>
      </c>
      <c r="D33" s="7">
        <v>11</v>
      </c>
      <c r="E33" s="7"/>
      <c r="F33" s="31">
        <f>SUM(C33:E33)</f>
        <v>141</v>
      </c>
      <c r="H33" s="29">
        <v>2866.2000000000003</v>
      </c>
      <c r="I33" s="29">
        <v>246.5</v>
      </c>
      <c r="J33" s="29"/>
      <c r="K33" s="30">
        <f>SUM(H33:J33)</f>
        <v>3112.7000000000003</v>
      </c>
      <c r="M33" s="8"/>
      <c r="N33" s="8"/>
      <c r="O33" s="8"/>
      <c r="P33" s="9"/>
      <c r="R33" s="7">
        <f>C33*$C$26+H33</f>
        <v>4344.950000000001</v>
      </c>
      <c r="S33" s="7">
        <f>I33+N33</f>
        <v>246.5</v>
      </c>
      <c r="T33" s="7">
        <f>J33+O33</f>
        <v>0</v>
      </c>
      <c r="U33" s="7">
        <f>SUM(R33:T33)</f>
        <v>4591.450000000001</v>
      </c>
    </row>
    <row r="34" spans="1:21" ht="12.75">
      <c r="A34" s="4">
        <v>604</v>
      </c>
      <c r="B34" s="15" t="s">
        <v>0</v>
      </c>
      <c r="C34" s="7">
        <v>5</v>
      </c>
      <c r="D34" s="7"/>
      <c r="E34" s="7"/>
      <c r="F34" s="31">
        <f aca="true" t="shared" si="5" ref="F34:F55">SUM(C34:E34)</f>
        <v>5</v>
      </c>
      <c r="H34" s="7"/>
      <c r="I34" s="7"/>
      <c r="J34" s="7"/>
      <c r="K34" s="7"/>
      <c r="M34" s="7"/>
      <c r="N34" s="7"/>
      <c r="O34" s="7"/>
      <c r="P34" s="7">
        <f>SUM(M34:O34)</f>
        <v>0</v>
      </c>
      <c r="R34" s="7">
        <f aca="true" t="shared" si="6" ref="R34:R54">C34*$C$26+H34</f>
        <v>56.875</v>
      </c>
      <c r="S34" s="7">
        <f aca="true" t="shared" si="7" ref="S34:S54">I34+N34</f>
        <v>0</v>
      </c>
      <c r="T34" s="7">
        <f aca="true" t="shared" si="8" ref="T34:T54">J34+O34</f>
        <v>0</v>
      </c>
      <c r="U34" s="7">
        <f>SUM(R34:T34)</f>
        <v>56.875</v>
      </c>
    </row>
    <row r="35" spans="1:21" ht="12.75">
      <c r="A35" s="4">
        <v>610</v>
      </c>
      <c r="B35" s="15" t="s">
        <v>11</v>
      </c>
      <c r="C35" s="7">
        <v>321</v>
      </c>
      <c r="D35" s="7">
        <v>580</v>
      </c>
      <c r="E35" s="7">
        <v>48</v>
      </c>
      <c r="F35" s="31">
        <f t="shared" si="5"/>
        <v>949</v>
      </c>
      <c r="H35" s="7"/>
      <c r="I35" s="7"/>
      <c r="J35" s="7"/>
      <c r="K35" s="7"/>
      <c r="M35" s="7"/>
      <c r="N35" s="7">
        <v>4843.81</v>
      </c>
      <c r="O35" s="7">
        <v>421.2</v>
      </c>
      <c r="P35" s="7">
        <f aca="true" t="shared" si="9" ref="P35:P54">SUM(M35:O35)</f>
        <v>5265.01</v>
      </c>
      <c r="R35" s="7">
        <f t="shared" si="6"/>
        <v>3651.375</v>
      </c>
      <c r="S35" s="7">
        <f t="shared" si="7"/>
        <v>4843.81</v>
      </c>
      <c r="T35" s="7">
        <f t="shared" si="8"/>
        <v>421.2</v>
      </c>
      <c r="U35" s="7">
        <f aca="true" t="shared" si="10" ref="U35:U54">SUM(R35:T35)</f>
        <v>8916.385000000002</v>
      </c>
    </row>
    <row r="36" spans="1:21" ht="12.75">
      <c r="A36" s="4">
        <v>611</v>
      </c>
      <c r="B36" s="15" t="s">
        <v>10</v>
      </c>
      <c r="C36" s="7">
        <v>1842</v>
      </c>
      <c r="D36" s="7">
        <v>4585</v>
      </c>
      <c r="E36" s="7">
        <v>10</v>
      </c>
      <c r="F36" s="31">
        <f t="shared" si="5"/>
        <v>6437</v>
      </c>
      <c r="H36" s="7"/>
      <c r="I36" s="7"/>
      <c r="J36" s="7"/>
      <c r="K36" s="7"/>
      <c r="M36" s="7"/>
      <c r="N36" s="7">
        <v>22617.790000000008</v>
      </c>
      <c r="O36" s="7">
        <v>87.75</v>
      </c>
      <c r="P36" s="7">
        <f t="shared" si="9"/>
        <v>22705.540000000008</v>
      </c>
      <c r="R36" s="7">
        <f t="shared" si="6"/>
        <v>20952.75</v>
      </c>
      <c r="S36" s="7">
        <f t="shared" si="7"/>
        <v>22617.790000000008</v>
      </c>
      <c r="T36" s="7">
        <f t="shared" si="8"/>
        <v>87.75</v>
      </c>
      <c r="U36" s="7">
        <f t="shared" si="10"/>
        <v>43658.29000000001</v>
      </c>
    </row>
    <row r="37" spans="1:21" ht="12.75">
      <c r="A37" s="4">
        <v>612</v>
      </c>
      <c r="B37" s="15" t="s">
        <v>46</v>
      </c>
      <c r="C37" s="7">
        <v>551</v>
      </c>
      <c r="D37" s="7">
        <v>488</v>
      </c>
      <c r="E37" s="7"/>
      <c r="F37" s="31">
        <f t="shared" si="5"/>
        <v>1039</v>
      </c>
      <c r="H37" s="7"/>
      <c r="I37" s="7"/>
      <c r="J37" s="7"/>
      <c r="K37" s="7"/>
      <c r="M37" s="7"/>
      <c r="N37" s="7">
        <v>3849.299999999997</v>
      </c>
      <c r="O37" s="7"/>
      <c r="P37" s="7">
        <f t="shared" si="9"/>
        <v>3849.299999999997</v>
      </c>
      <c r="R37" s="7">
        <f t="shared" si="6"/>
        <v>6267.625</v>
      </c>
      <c r="S37" s="7">
        <f t="shared" si="7"/>
        <v>3849.299999999997</v>
      </c>
      <c r="T37" s="7">
        <f t="shared" si="8"/>
        <v>0</v>
      </c>
      <c r="U37" s="7">
        <f t="shared" si="10"/>
        <v>10116.924999999997</v>
      </c>
    </row>
    <row r="38" spans="1:21" ht="12.75">
      <c r="A38" s="4">
        <v>613</v>
      </c>
      <c r="B38" s="15" t="s">
        <v>1</v>
      </c>
      <c r="C38" s="7">
        <v>42</v>
      </c>
      <c r="D38" s="7">
        <v>202</v>
      </c>
      <c r="E38" s="7"/>
      <c r="F38" s="31">
        <f t="shared" si="5"/>
        <v>244</v>
      </c>
      <c r="H38" s="7">
        <v>255.7</v>
      </c>
      <c r="I38" s="7">
        <v>1937.55</v>
      </c>
      <c r="J38" s="7"/>
      <c r="K38" s="7">
        <f>SUM(H38:J38)</f>
        <v>2193.25</v>
      </c>
      <c r="M38" s="7"/>
      <c r="N38" s="7">
        <f>980.86</f>
        <v>980.86</v>
      </c>
      <c r="O38" s="7"/>
      <c r="P38" s="7">
        <f t="shared" si="9"/>
        <v>980.86</v>
      </c>
      <c r="R38" s="7">
        <f t="shared" si="6"/>
        <v>733.45</v>
      </c>
      <c r="S38" s="7">
        <f t="shared" si="7"/>
        <v>2918.41</v>
      </c>
      <c r="T38" s="7">
        <f t="shared" si="8"/>
        <v>0</v>
      </c>
      <c r="U38" s="7">
        <f t="shared" si="10"/>
        <v>3651.8599999999997</v>
      </c>
    </row>
    <row r="39" spans="1:21" ht="12.75">
      <c r="A39" s="4">
        <v>614</v>
      </c>
      <c r="B39" s="1" t="s">
        <v>2</v>
      </c>
      <c r="C39" s="7"/>
      <c r="D39" s="7"/>
      <c r="E39" s="7"/>
      <c r="F39" s="31">
        <f t="shared" si="5"/>
        <v>0</v>
      </c>
      <c r="H39" s="7"/>
      <c r="I39" s="7"/>
      <c r="J39" s="7"/>
      <c r="K39" s="7"/>
      <c r="M39" s="7"/>
      <c r="N39" s="7"/>
      <c r="O39" s="7"/>
      <c r="P39" s="7">
        <f t="shared" si="9"/>
        <v>0</v>
      </c>
      <c r="R39" s="7">
        <f t="shared" si="6"/>
        <v>0</v>
      </c>
      <c r="S39" s="7">
        <f t="shared" si="7"/>
        <v>0</v>
      </c>
      <c r="T39" s="7">
        <f t="shared" si="8"/>
        <v>0</v>
      </c>
      <c r="U39" s="7">
        <f t="shared" si="10"/>
        <v>0</v>
      </c>
    </row>
    <row r="40" spans="1:21" ht="12.75">
      <c r="A40" s="4">
        <v>615</v>
      </c>
      <c r="B40" s="15" t="s">
        <v>8</v>
      </c>
      <c r="C40" s="7">
        <v>62</v>
      </c>
      <c r="D40" s="7">
        <v>34</v>
      </c>
      <c r="E40" s="7"/>
      <c r="F40" s="31">
        <f t="shared" si="5"/>
        <v>96</v>
      </c>
      <c r="H40" s="7"/>
      <c r="I40" s="7"/>
      <c r="J40" s="7"/>
      <c r="K40" s="7"/>
      <c r="M40" s="7"/>
      <c r="N40" s="7">
        <v>228.17000000000002</v>
      </c>
      <c r="O40" s="7"/>
      <c r="P40" s="7">
        <f t="shared" si="9"/>
        <v>228.17000000000002</v>
      </c>
      <c r="R40" s="7">
        <f t="shared" si="6"/>
        <v>705.25</v>
      </c>
      <c r="S40" s="7">
        <f t="shared" si="7"/>
        <v>228.17000000000002</v>
      </c>
      <c r="T40" s="7">
        <f t="shared" si="8"/>
        <v>0</v>
      </c>
      <c r="U40" s="7">
        <f t="shared" si="10"/>
        <v>933.4200000000001</v>
      </c>
    </row>
    <row r="41" spans="1:21" ht="12.75">
      <c r="A41" s="4">
        <v>616</v>
      </c>
      <c r="B41" s="15" t="s">
        <v>47</v>
      </c>
      <c r="C41" s="7">
        <v>120</v>
      </c>
      <c r="D41" s="7">
        <v>520</v>
      </c>
      <c r="E41" s="7"/>
      <c r="F41" s="31">
        <f t="shared" si="5"/>
        <v>640</v>
      </c>
      <c r="H41" s="7"/>
      <c r="I41" s="7"/>
      <c r="J41" s="7"/>
      <c r="K41" s="7"/>
      <c r="M41" s="7"/>
      <c r="N41" s="7">
        <v>4056</v>
      </c>
      <c r="O41" s="7"/>
      <c r="P41" s="7">
        <f t="shared" si="9"/>
        <v>4056</v>
      </c>
      <c r="R41" s="7">
        <f t="shared" si="6"/>
        <v>1365</v>
      </c>
      <c r="S41" s="7">
        <f t="shared" si="7"/>
        <v>4056</v>
      </c>
      <c r="T41" s="7">
        <f t="shared" si="8"/>
        <v>0</v>
      </c>
      <c r="U41" s="7">
        <f t="shared" si="10"/>
        <v>5421</v>
      </c>
    </row>
    <row r="42" spans="1:21" ht="12.75">
      <c r="A42" s="4">
        <v>617</v>
      </c>
      <c r="B42" s="15" t="s">
        <v>48</v>
      </c>
      <c r="C42" s="7"/>
      <c r="D42" s="7">
        <v>60</v>
      </c>
      <c r="E42" s="7"/>
      <c r="F42" s="31">
        <f t="shared" si="5"/>
        <v>60</v>
      </c>
      <c r="H42" s="7"/>
      <c r="I42" s="7"/>
      <c r="J42" s="7"/>
      <c r="K42" s="7"/>
      <c r="M42" s="7"/>
      <c r="N42" s="7">
        <v>292.5</v>
      </c>
      <c r="O42" s="7"/>
      <c r="P42" s="7">
        <f t="shared" si="9"/>
        <v>292.5</v>
      </c>
      <c r="R42" s="7">
        <f t="shared" si="6"/>
        <v>0</v>
      </c>
      <c r="S42" s="7">
        <f t="shared" si="7"/>
        <v>292.5</v>
      </c>
      <c r="T42" s="7">
        <f t="shared" si="8"/>
        <v>0</v>
      </c>
      <c r="U42" s="7">
        <f t="shared" si="10"/>
        <v>292.5</v>
      </c>
    </row>
    <row r="43" spans="1:21" ht="12.75">
      <c r="A43" s="4">
        <v>618</v>
      </c>
      <c r="B43" s="15" t="s">
        <v>9</v>
      </c>
      <c r="C43" s="7"/>
      <c r="D43" s="7">
        <v>5</v>
      </c>
      <c r="E43" s="7"/>
      <c r="F43" s="31">
        <f t="shared" si="5"/>
        <v>5</v>
      </c>
      <c r="H43" s="7"/>
      <c r="I43" s="7"/>
      <c r="J43" s="7"/>
      <c r="K43" s="7"/>
      <c r="M43" s="7"/>
      <c r="N43" s="7">
        <v>31.4</v>
      </c>
      <c r="O43" s="7"/>
      <c r="P43" s="7">
        <f t="shared" si="9"/>
        <v>31.4</v>
      </c>
      <c r="R43" s="7">
        <f t="shared" si="6"/>
        <v>0</v>
      </c>
      <c r="S43" s="7">
        <f t="shared" si="7"/>
        <v>31.4</v>
      </c>
      <c r="T43" s="7">
        <f t="shared" si="8"/>
        <v>0</v>
      </c>
      <c r="U43" s="7">
        <f t="shared" si="10"/>
        <v>31.4</v>
      </c>
    </row>
    <row r="44" spans="1:21" ht="12.75">
      <c r="A44" s="4">
        <v>620</v>
      </c>
      <c r="B44" s="15" t="s">
        <v>12</v>
      </c>
      <c r="C44" s="7">
        <v>30</v>
      </c>
      <c r="D44" s="7"/>
      <c r="E44" s="7"/>
      <c r="F44" s="31">
        <f t="shared" si="5"/>
        <v>30</v>
      </c>
      <c r="H44" s="7"/>
      <c r="I44" s="7"/>
      <c r="J44" s="7"/>
      <c r="K44" s="7"/>
      <c r="M44" s="7"/>
      <c r="N44" s="7"/>
      <c r="O44" s="7"/>
      <c r="P44" s="7">
        <f t="shared" si="9"/>
        <v>0</v>
      </c>
      <c r="R44" s="7">
        <f t="shared" si="6"/>
        <v>341.25</v>
      </c>
      <c r="S44" s="7">
        <f t="shared" si="7"/>
        <v>0</v>
      </c>
      <c r="T44" s="7">
        <f t="shared" si="8"/>
        <v>0</v>
      </c>
      <c r="U44" s="7">
        <f t="shared" si="10"/>
        <v>341.25</v>
      </c>
    </row>
    <row r="45" spans="1:21" ht="12.75">
      <c r="A45" s="4">
        <v>621</v>
      </c>
      <c r="B45" s="15" t="s">
        <v>4</v>
      </c>
      <c r="C45" s="7"/>
      <c r="D45" s="7">
        <v>8</v>
      </c>
      <c r="E45" s="7"/>
      <c r="F45" s="31">
        <f t="shared" si="5"/>
        <v>8</v>
      </c>
      <c r="H45" s="7"/>
      <c r="I45" s="7"/>
      <c r="J45" s="7"/>
      <c r="K45" s="7"/>
      <c r="M45" s="7"/>
      <c r="N45" s="7">
        <v>54.6</v>
      </c>
      <c r="O45" s="7"/>
      <c r="P45" s="7">
        <f t="shared" si="9"/>
        <v>54.6</v>
      </c>
      <c r="R45" s="7">
        <f t="shared" si="6"/>
        <v>0</v>
      </c>
      <c r="S45" s="7">
        <f t="shared" si="7"/>
        <v>54.6</v>
      </c>
      <c r="T45" s="7">
        <f t="shared" si="8"/>
        <v>0</v>
      </c>
      <c r="U45" s="7">
        <f t="shared" si="10"/>
        <v>54.6</v>
      </c>
    </row>
    <row r="46" spans="1:21" ht="12.75">
      <c r="A46" s="4">
        <v>622</v>
      </c>
      <c r="B46" s="15" t="s">
        <v>5</v>
      </c>
      <c r="C46" s="7">
        <v>2541</v>
      </c>
      <c r="D46" s="7">
        <v>1433</v>
      </c>
      <c r="E46" s="7"/>
      <c r="F46" s="31">
        <f t="shared" si="5"/>
        <v>3974</v>
      </c>
      <c r="H46" s="7"/>
      <c r="I46" s="7"/>
      <c r="J46" s="7"/>
      <c r="K46" s="7"/>
      <c r="M46" s="7"/>
      <c r="N46" s="7">
        <v>8303.299999999996</v>
      </c>
      <c r="O46" s="7"/>
      <c r="P46" s="7">
        <f t="shared" si="9"/>
        <v>8303.299999999996</v>
      </c>
      <c r="R46" s="7">
        <f t="shared" si="6"/>
        <v>28903.875</v>
      </c>
      <c r="S46" s="7">
        <f t="shared" si="7"/>
        <v>8303.299999999996</v>
      </c>
      <c r="T46" s="7">
        <f t="shared" si="8"/>
        <v>0</v>
      </c>
      <c r="U46" s="7">
        <f t="shared" si="10"/>
        <v>37207.174999999996</v>
      </c>
    </row>
    <row r="47" spans="1:21" ht="12.75">
      <c r="A47" s="4">
        <v>623</v>
      </c>
      <c r="B47" s="15" t="s">
        <v>45</v>
      </c>
      <c r="C47" s="7"/>
      <c r="D47" s="7"/>
      <c r="E47" s="7"/>
      <c r="F47" s="31">
        <f t="shared" si="5"/>
        <v>0</v>
      </c>
      <c r="H47" s="7"/>
      <c r="I47" s="7"/>
      <c r="J47" s="7"/>
      <c r="K47" s="7"/>
      <c r="M47" s="7"/>
      <c r="N47" s="7"/>
      <c r="O47" s="7"/>
      <c r="P47" s="7">
        <f t="shared" si="9"/>
        <v>0</v>
      </c>
      <c r="R47" s="7">
        <f t="shared" si="6"/>
        <v>0</v>
      </c>
      <c r="S47" s="7">
        <f t="shared" si="7"/>
        <v>0</v>
      </c>
      <c r="T47" s="7">
        <f t="shared" si="8"/>
        <v>0</v>
      </c>
      <c r="U47" s="7">
        <f t="shared" si="10"/>
        <v>0</v>
      </c>
    </row>
    <row r="48" spans="1:21" ht="12.75">
      <c r="A48" s="4">
        <v>630</v>
      </c>
      <c r="B48" s="15" t="s">
        <v>28</v>
      </c>
      <c r="C48" s="7"/>
      <c r="D48" s="7"/>
      <c r="E48" s="7"/>
      <c r="F48" s="31">
        <f t="shared" si="5"/>
        <v>0</v>
      </c>
      <c r="H48" s="7"/>
      <c r="I48" s="7"/>
      <c r="J48" s="7"/>
      <c r="K48" s="7"/>
      <c r="M48" s="7"/>
      <c r="N48" s="7"/>
      <c r="O48" s="7"/>
      <c r="P48" s="7">
        <f t="shared" si="9"/>
        <v>0</v>
      </c>
      <c r="R48" s="7">
        <f t="shared" si="6"/>
        <v>0</v>
      </c>
      <c r="S48" s="7">
        <f t="shared" si="7"/>
        <v>0</v>
      </c>
      <c r="T48" s="7">
        <f t="shared" si="8"/>
        <v>0</v>
      </c>
      <c r="U48" s="7">
        <f t="shared" si="10"/>
        <v>0</v>
      </c>
    </row>
    <row r="49" spans="1:21" ht="12.75">
      <c r="A49" s="4">
        <v>650</v>
      </c>
      <c r="B49" s="15" t="s">
        <v>69</v>
      </c>
      <c r="C49" s="7"/>
      <c r="D49" s="7">
        <v>8</v>
      </c>
      <c r="E49" s="7"/>
      <c r="F49" s="31">
        <f t="shared" si="5"/>
        <v>8</v>
      </c>
      <c r="H49" s="7"/>
      <c r="I49" s="7"/>
      <c r="J49" s="7"/>
      <c r="K49" s="7"/>
      <c r="M49" s="7"/>
      <c r="N49" s="7"/>
      <c r="O49" s="7"/>
      <c r="P49" s="7"/>
      <c r="R49" s="7">
        <f t="shared" si="6"/>
        <v>0</v>
      </c>
      <c r="S49" s="7">
        <f t="shared" si="7"/>
        <v>0</v>
      </c>
      <c r="T49" s="7">
        <f t="shared" si="8"/>
        <v>0</v>
      </c>
      <c r="U49" s="7">
        <f t="shared" si="10"/>
        <v>0</v>
      </c>
    </row>
    <row r="50" spans="1:21" ht="12.75">
      <c r="A50" s="4">
        <v>651</v>
      </c>
      <c r="B50" s="15" t="s">
        <v>13</v>
      </c>
      <c r="C50" s="7"/>
      <c r="D50" s="7">
        <v>224</v>
      </c>
      <c r="E50" s="7"/>
      <c r="F50" s="31">
        <f t="shared" si="5"/>
        <v>224</v>
      </c>
      <c r="H50" s="7"/>
      <c r="I50" s="7"/>
      <c r="J50" s="7"/>
      <c r="K50" s="7"/>
      <c r="M50" s="7"/>
      <c r="N50" s="7">
        <v>1595.92</v>
      </c>
      <c r="O50" s="7"/>
      <c r="P50" s="7">
        <f t="shared" si="9"/>
        <v>1595.92</v>
      </c>
      <c r="R50" s="7">
        <f t="shared" si="6"/>
        <v>0</v>
      </c>
      <c r="S50" s="7">
        <f t="shared" si="7"/>
        <v>1595.92</v>
      </c>
      <c r="T50" s="7">
        <f t="shared" si="8"/>
        <v>0</v>
      </c>
      <c r="U50" s="7">
        <f t="shared" si="10"/>
        <v>1595.92</v>
      </c>
    </row>
    <row r="51" spans="1:21" ht="12.75">
      <c r="A51" s="4">
        <v>652</v>
      </c>
      <c r="B51" s="15" t="s">
        <v>6</v>
      </c>
      <c r="C51" s="7">
        <v>28</v>
      </c>
      <c r="D51" s="7">
        <v>86</v>
      </c>
      <c r="E51" s="7"/>
      <c r="F51" s="31">
        <f t="shared" si="5"/>
        <v>114</v>
      </c>
      <c r="H51" s="7"/>
      <c r="I51" s="7"/>
      <c r="J51" s="7"/>
      <c r="K51" s="7"/>
      <c r="M51" s="7"/>
      <c r="N51" s="7">
        <v>754.6700000000001</v>
      </c>
      <c r="O51" s="7"/>
      <c r="P51" s="7">
        <f t="shared" si="9"/>
        <v>754.6700000000001</v>
      </c>
      <c r="R51" s="7">
        <f t="shared" si="6"/>
        <v>318.5</v>
      </c>
      <c r="S51" s="7">
        <f t="shared" si="7"/>
        <v>754.6700000000001</v>
      </c>
      <c r="T51" s="7">
        <f t="shared" si="8"/>
        <v>0</v>
      </c>
      <c r="U51" s="7">
        <f t="shared" si="10"/>
        <v>1073.17</v>
      </c>
    </row>
    <row r="52" spans="1:21" ht="12.75">
      <c r="A52" s="4">
        <v>653</v>
      </c>
      <c r="B52" s="15" t="s">
        <v>7</v>
      </c>
      <c r="C52" s="7"/>
      <c r="D52" s="7">
        <v>46</v>
      </c>
      <c r="E52" s="7"/>
      <c r="F52" s="31">
        <f t="shared" si="5"/>
        <v>46</v>
      </c>
      <c r="H52" s="7"/>
      <c r="I52" s="7"/>
      <c r="J52" s="7"/>
      <c r="K52" s="7"/>
      <c r="M52" s="7"/>
      <c r="N52" s="7">
        <v>8776</v>
      </c>
      <c r="O52" s="7"/>
      <c r="P52" s="7">
        <f t="shared" si="9"/>
        <v>8776</v>
      </c>
      <c r="R52" s="7">
        <f t="shared" si="6"/>
        <v>0</v>
      </c>
      <c r="S52" s="7">
        <f t="shared" si="7"/>
        <v>8776</v>
      </c>
      <c r="T52" s="7">
        <f t="shared" si="8"/>
        <v>0</v>
      </c>
      <c r="U52" s="7">
        <f t="shared" si="10"/>
        <v>8776</v>
      </c>
    </row>
    <row r="53" spans="1:21" ht="12.75">
      <c r="A53" s="4">
        <v>670</v>
      </c>
      <c r="B53" s="15" t="s">
        <v>14</v>
      </c>
      <c r="C53" s="7"/>
      <c r="D53" s="7">
        <v>23</v>
      </c>
      <c r="E53" s="7"/>
      <c r="F53" s="31">
        <f t="shared" si="5"/>
        <v>23</v>
      </c>
      <c r="H53" s="7"/>
      <c r="I53" s="7"/>
      <c r="J53" s="7"/>
      <c r="K53" s="7"/>
      <c r="M53" s="7"/>
      <c r="N53" s="7">
        <v>3968.0600000000004</v>
      </c>
      <c r="O53" s="7"/>
      <c r="P53" s="7">
        <f t="shared" si="9"/>
        <v>3968.0600000000004</v>
      </c>
      <c r="R53" s="7">
        <f t="shared" si="6"/>
        <v>0</v>
      </c>
      <c r="S53" s="7">
        <f t="shared" si="7"/>
        <v>3968.0600000000004</v>
      </c>
      <c r="T53" s="7">
        <f t="shared" si="8"/>
        <v>0</v>
      </c>
      <c r="U53" s="7">
        <f t="shared" si="10"/>
        <v>3968.0600000000004</v>
      </c>
    </row>
    <row r="54" spans="1:21" ht="12.75">
      <c r="A54" s="4">
        <v>671</v>
      </c>
      <c r="B54" s="15" t="s">
        <v>15</v>
      </c>
      <c r="C54" s="7"/>
      <c r="D54" s="7">
        <v>24</v>
      </c>
      <c r="E54" s="7"/>
      <c r="F54" s="31">
        <f t="shared" si="5"/>
        <v>24</v>
      </c>
      <c r="H54" s="7"/>
      <c r="I54" s="7"/>
      <c r="J54" s="7"/>
      <c r="K54" s="7"/>
      <c r="M54" s="7"/>
      <c r="N54" s="7">
        <v>406.25</v>
      </c>
      <c r="O54" s="7"/>
      <c r="P54" s="7">
        <f t="shared" si="9"/>
        <v>406.25</v>
      </c>
      <c r="R54" s="7">
        <f t="shared" si="6"/>
        <v>0</v>
      </c>
      <c r="S54" s="7">
        <f t="shared" si="7"/>
        <v>406.25</v>
      </c>
      <c r="T54" s="7">
        <f t="shared" si="8"/>
        <v>0</v>
      </c>
      <c r="U54" s="7">
        <f t="shared" si="10"/>
        <v>406.25</v>
      </c>
    </row>
    <row r="55" spans="1:21" ht="12.75">
      <c r="A55" s="2"/>
      <c r="B55" s="15" t="s">
        <v>21</v>
      </c>
      <c r="C55" s="7">
        <f>SUM(C33:C54)</f>
        <v>5672</v>
      </c>
      <c r="D55" s="7">
        <f>SUM(D33:D54)</f>
        <v>8337</v>
      </c>
      <c r="E55" s="7">
        <f>SUM(E33:E54)</f>
        <v>58</v>
      </c>
      <c r="F55" s="31">
        <f t="shared" si="5"/>
        <v>14067</v>
      </c>
      <c r="H55" s="10">
        <f>SUM(H33:H54)</f>
        <v>3121.9</v>
      </c>
      <c r="I55" s="10">
        <f>SUM(I33:I54)</f>
        <v>2184.05</v>
      </c>
      <c r="J55" s="10"/>
      <c r="K55" s="10">
        <f>SUM(H55:J55)</f>
        <v>5305.950000000001</v>
      </c>
      <c r="M55" s="7"/>
      <c r="N55" s="7">
        <f>SUM(N34:N54)</f>
        <v>60758.63</v>
      </c>
      <c r="O55" s="7">
        <f>SUM(O34:O54)</f>
        <v>508.95</v>
      </c>
      <c r="P55" s="7">
        <f>SUM(P34:P54)</f>
        <v>61267.579999999994</v>
      </c>
      <c r="R55" s="7">
        <f>SUM(R33:R54)</f>
        <v>67640.9</v>
      </c>
      <c r="S55" s="7">
        <f>SUM(S33:S54)</f>
        <v>62942.67999999999</v>
      </c>
      <c r="T55" s="7">
        <f>SUM(T33:T54)</f>
        <v>508.95</v>
      </c>
      <c r="U55" s="7">
        <f>SUM(U33:U54)</f>
        <v>131092.53</v>
      </c>
    </row>
    <row r="56" spans="16:20" ht="12.75">
      <c r="P56" s="34">
        <v>61292</v>
      </c>
      <c r="T56" s="34"/>
    </row>
    <row r="57" spans="2:9" ht="12.75">
      <c r="B57" t="s">
        <v>67</v>
      </c>
      <c r="C57">
        <f>91/8</f>
        <v>11.375</v>
      </c>
      <c r="D57" t="s">
        <v>25</v>
      </c>
      <c r="F57" s="27">
        <f>(1795-39)*8</f>
        <v>14048</v>
      </c>
      <c r="G57" s="26" t="s">
        <v>61</v>
      </c>
      <c r="H57" s="26"/>
      <c r="I57" s="27"/>
    </row>
    <row r="58" ht="12.75">
      <c r="B58" t="s">
        <v>30</v>
      </c>
    </row>
    <row r="59" ht="12.75">
      <c r="F59" s="34">
        <f>F57-F55</f>
        <v>-19</v>
      </c>
    </row>
    <row r="61" ht="12.75">
      <c r="A61" s="11" t="s">
        <v>64</v>
      </c>
    </row>
    <row r="62" spans="3:21" ht="12.75">
      <c r="C62" s="43" t="s">
        <v>16</v>
      </c>
      <c r="D62" s="43"/>
      <c r="E62" s="43"/>
      <c r="F62" s="43"/>
      <c r="H62" s="43" t="s">
        <v>22</v>
      </c>
      <c r="I62" s="43"/>
      <c r="J62" s="43"/>
      <c r="K62" s="43"/>
      <c r="M62" s="43" t="s">
        <v>23</v>
      </c>
      <c r="N62" s="43"/>
      <c r="O62" s="43"/>
      <c r="P62" s="43"/>
      <c r="R62" s="44" t="s">
        <v>24</v>
      </c>
      <c r="S62" s="43"/>
      <c r="T62" s="43"/>
      <c r="U62" s="43"/>
    </row>
    <row r="63" spans="1:21" ht="38.25">
      <c r="A63" s="2"/>
      <c r="B63" s="6" t="s">
        <v>16</v>
      </c>
      <c r="C63" s="8" t="s">
        <v>20</v>
      </c>
      <c r="D63" s="8" t="s">
        <v>18</v>
      </c>
      <c r="E63" s="8" t="s">
        <v>19</v>
      </c>
      <c r="F63" s="9" t="s">
        <v>17</v>
      </c>
      <c r="H63" s="8" t="s">
        <v>20</v>
      </c>
      <c r="I63" s="8" t="s">
        <v>18</v>
      </c>
      <c r="J63" s="8" t="s">
        <v>19</v>
      </c>
      <c r="K63" s="9" t="s">
        <v>17</v>
      </c>
      <c r="M63" s="8" t="s">
        <v>20</v>
      </c>
      <c r="N63" s="8" t="s">
        <v>18</v>
      </c>
      <c r="O63" s="8" t="s">
        <v>19</v>
      </c>
      <c r="P63" s="9" t="s">
        <v>17</v>
      </c>
      <c r="R63" s="8" t="s">
        <v>20</v>
      </c>
      <c r="S63" s="8" t="s">
        <v>18</v>
      </c>
      <c r="T63" s="8" t="s">
        <v>19</v>
      </c>
      <c r="U63" s="9" t="s">
        <v>17</v>
      </c>
    </row>
    <row r="64" spans="1:21" ht="12.75">
      <c r="A64" s="4">
        <v>604</v>
      </c>
      <c r="B64" s="15" t="s">
        <v>0</v>
      </c>
      <c r="C64" s="7">
        <v>439</v>
      </c>
      <c r="D64" s="7"/>
      <c r="E64" s="7"/>
      <c r="F64" s="7">
        <f>SUM(C64:E64)</f>
        <v>439</v>
      </c>
      <c r="G64">
        <f>F64/8</f>
        <v>54.875</v>
      </c>
      <c r="H64" s="7"/>
      <c r="I64" s="7"/>
      <c r="J64" s="7"/>
      <c r="K64" s="7"/>
      <c r="M64" s="7"/>
      <c r="N64" s="7"/>
      <c r="O64" s="7"/>
      <c r="P64" s="7">
        <f>SUM(M64:O64)</f>
        <v>0</v>
      </c>
      <c r="R64" s="7">
        <f>C64*$C$26+H64</f>
        <v>4993.625</v>
      </c>
      <c r="S64" s="7">
        <f>I64+N64</f>
        <v>0</v>
      </c>
      <c r="T64" s="7">
        <f>J64+O64</f>
        <v>0</v>
      </c>
      <c r="U64" s="7">
        <f>SUM(R64:T64)</f>
        <v>4993.625</v>
      </c>
    </row>
    <row r="65" spans="1:21" ht="12.75">
      <c r="A65" s="4">
        <v>610</v>
      </c>
      <c r="B65" s="15" t="s">
        <v>11</v>
      </c>
      <c r="C65" s="7">
        <v>554</v>
      </c>
      <c r="D65" s="7">
        <v>438</v>
      </c>
      <c r="E65" s="7">
        <v>132</v>
      </c>
      <c r="F65" s="7">
        <f aca="true" t="shared" si="11" ref="F65:F83">SUM(C65:E65)</f>
        <v>1124</v>
      </c>
      <c r="G65">
        <f aca="true" t="shared" si="12" ref="G65:G83">F65/8</f>
        <v>140.5</v>
      </c>
      <c r="H65" s="7"/>
      <c r="I65" s="7"/>
      <c r="J65" s="7"/>
      <c r="K65" s="7"/>
      <c r="M65" s="7"/>
      <c r="N65" s="7">
        <v>3662.11</v>
      </c>
      <c r="O65" s="7">
        <v>994.5</v>
      </c>
      <c r="P65" s="7">
        <f aca="true" t="shared" si="13" ref="P65:P83">SUM(M65:O65)</f>
        <v>4656.610000000001</v>
      </c>
      <c r="R65" s="7">
        <f aca="true" t="shared" si="14" ref="R65:R83">C65*$C$26+H65</f>
        <v>6301.75</v>
      </c>
      <c r="S65" s="7">
        <f aca="true" t="shared" si="15" ref="S65:S84">I65+N65</f>
        <v>3662.11</v>
      </c>
      <c r="T65" s="7">
        <f aca="true" t="shared" si="16" ref="T65:T84">J65+O65</f>
        <v>994.5</v>
      </c>
      <c r="U65" s="7">
        <f aca="true" t="shared" si="17" ref="U65:U83">SUM(R65:T65)</f>
        <v>10958.36</v>
      </c>
    </row>
    <row r="66" spans="1:21" ht="12.75">
      <c r="A66" s="4">
        <v>611</v>
      </c>
      <c r="B66" s="15" t="s">
        <v>10</v>
      </c>
      <c r="C66" s="7">
        <v>1832</v>
      </c>
      <c r="D66" s="7">
        <v>4441</v>
      </c>
      <c r="E66" s="7">
        <v>8</v>
      </c>
      <c r="F66" s="7">
        <f t="shared" si="11"/>
        <v>6281</v>
      </c>
      <c r="G66">
        <f t="shared" si="12"/>
        <v>785.125</v>
      </c>
      <c r="H66" s="7"/>
      <c r="I66" s="7"/>
      <c r="J66" s="7"/>
      <c r="K66" s="7"/>
      <c r="M66" s="7"/>
      <c r="N66" s="7">
        <v>22129.25000000001</v>
      </c>
      <c r="O66" s="7">
        <v>70.2</v>
      </c>
      <c r="P66" s="7">
        <f t="shared" si="13"/>
        <v>22199.45000000001</v>
      </c>
      <c r="R66" s="7">
        <f t="shared" si="14"/>
        <v>20839</v>
      </c>
      <c r="S66" s="7">
        <f>I66+N66</f>
        <v>22129.25000000001</v>
      </c>
      <c r="T66" s="7">
        <f>J66+O66</f>
        <v>70.2</v>
      </c>
      <c r="U66" s="7">
        <f t="shared" si="17"/>
        <v>43038.45000000001</v>
      </c>
    </row>
    <row r="67" spans="1:21" ht="12.75">
      <c r="A67" s="4">
        <v>612</v>
      </c>
      <c r="B67" s="15" t="s">
        <v>46</v>
      </c>
      <c r="C67" s="7">
        <v>428</v>
      </c>
      <c r="D67" s="7">
        <v>376</v>
      </c>
      <c r="E67" s="7"/>
      <c r="F67" s="7">
        <f t="shared" si="11"/>
        <v>804</v>
      </c>
      <c r="G67">
        <f t="shared" si="12"/>
        <v>100.5</v>
      </c>
      <c r="H67" s="7"/>
      <c r="I67" s="7"/>
      <c r="J67" s="7"/>
      <c r="K67" s="7"/>
      <c r="M67" s="7"/>
      <c r="N67" s="7">
        <v>2815.7999999999965</v>
      </c>
      <c r="O67" s="7"/>
      <c r="P67" s="7">
        <f t="shared" si="13"/>
        <v>2815.7999999999965</v>
      </c>
      <c r="R67" s="7">
        <f t="shared" si="14"/>
        <v>4868.5</v>
      </c>
      <c r="S67" s="7">
        <f t="shared" si="15"/>
        <v>2815.7999999999965</v>
      </c>
      <c r="T67" s="7">
        <f t="shared" si="16"/>
        <v>0</v>
      </c>
      <c r="U67" s="7">
        <f t="shared" si="17"/>
        <v>7684.2999999999965</v>
      </c>
    </row>
    <row r="68" spans="1:21" ht="12.75">
      <c r="A68" s="4">
        <v>613</v>
      </c>
      <c r="B68" s="15" t="s">
        <v>1</v>
      </c>
      <c r="C68" s="7">
        <v>20</v>
      </c>
      <c r="D68" s="7">
        <v>188</v>
      </c>
      <c r="E68" s="7"/>
      <c r="F68" s="7">
        <f t="shared" si="11"/>
        <v>208</v>
      </c>
      <c r="G68">
        <f t="shared" si="12"/>
        <v>26</v>
      </c>
      <c r="H68" s="7">
        <v>83.94</v>
      </c>
      <c r="I68" s="7">
        <v>1991.8599999999997</v>
      </c>
      <c r="J68" s="7"/>
      <c r="K68" s="7">
        <f>SUM(H68:J68)</f>
        <v>2075.7999999999997</v>
      </c>
      <c r="M68" s="7"/>
      <c r="N68" s="7">
        <v>853.97</v>
      </c>
      <c r="O68" s="7"/>
      <c r="P68" s="7">
        <f t="shared" si="13"/>
        <v>853.97</v>
      </c>
      <c r="R68" s="7">
        <f t="shared" si="14"/>
        <v>311.44</v>
      </c>
      <c r="S68" s="7">
        <f t="shared" si="15"/>
        <v>2845.83</v>
      </c>
      <c r="T68" s="7">
        <f t="shared" si="16"/>
        <v>0</v>
      </c>
      <c r="U68" s="7">
        <f t="shared" si="17"/>
        <v>3157.27</v>
      </c>
    </row>
    <row r="69" spans="1:21" ht="12.75">
      <c r="A69" s="4">
        <v>614</v>
      </c>
      <c r="B69" s="1" t="s">
        <v>2</v>
      </c>
      <c r="C69" s="7"/>
      <c r="D69" s="7">
        <v>24</v>
      </c>
      <c r="E69" s="7"/>
      <c r="F69" s="7">
        <f t="shared" si="11"/>
        <v>24</v>
      </c>
      <c r="G69">
        <f t="shared" si="12"/>
        <v>3</v>
      </c>
      <c r="H69" s="7"/>
      <c r="I69" s="7">
        <v>309.6</v>
      </c>
      <c r="J69" s="7"/>
      <c r="K69" s="7">
        <f>SUM(H69:J69)</f>
        <v>309.6</v>
      </c>
      <c r="M69" s="7"/>
      <c r="N69" s="7">
        <v>210.60999999999999</v>
      </c>
      <c r="O69" s="7"/>
      <c r="P69" s="7">
        <f t="shared" si="13"/>
        <v>210.60999999999999</v>
      </c>
      <c r="R69" s="7">
        <f t="shared" si="14"/>
        <v>0</v>
      </c>
      <c r="S69" s="7">
        <f t="shared" si="15"/>
        <v>520.21</v>
      </c>
      <c r="T69" s="7">
        <f t="shared" si="16"/>
        <v>0</v>
      </c>
      <c r="U69" s="7">
        <f t="shared" si="17"/>
        <v>520.21</v>
      </c>
    </row>
    <row r="70" spans="1:21" ht="12.75">
      <c r="A70" s="4">
        <v>615</v>
      </c>
      <c r="B70" s="15" t="s">
        <v>8</v>
      </c>
      <c r="C70" s="7">
        <v>47</v>
      </c>
      <c r="D70" s="7">
        <v>42</v>
      </c>
      <c r="E70" s="7"/>
      <c r="F70" s="7">
        <f t="shared" si="11"/>
        <v>89</v>
      </c>
      <c r="G70">
        <f t="shared" si="12"/>
        <v>11.125</v>
      </c>
      <c r="H70" s="7"/>
      <c r="I70" s="7"/>
      <c r="J70" s="7"/>
      <c r="K70" s="7"/>
      <c r="M70" s="7"/>
      <c r="N70" s="7">
        <v>289.59999999999997</v>
      </c>
      <c r="O70" s="7"/>
      <c r="P70" s="7">
        <f t="shared" si="13"/>
        <v>289.59999999999997</v>
      </c>
      <c r="R70" s="7">
        <f t="shared" si="14"/>
        <v>534.625</v>
      </c>
      <c r="S70" s="7">
        <f t="shared" si="15"/>
        <v>289.59999999999997</v>
      </c>
      <c r="T70" s="7">
        <f t="shared" si="16"/>
        <v>0</v>
      </c>
      <c r="U70" s="7">
        <f t="shared" si="17"/>
        <v>824.2249999999999</v>
      </c>
    </row>
    <row r="71" spans="1:21" ht="12.75">
      <c r="A71" s="4">
        <v>616</v>
      </c>
      <c r="B71" s="15" t="s">
        <v>47</v>
      </c>
      <c r="C71" s="7">
        <v>80</v>
      </c>
      <c r="D71" s="7">
        <v>440</v>
      </c>
      <c r="E71" s="7"/>
      <c r="F71" s="7">
        <f t="shared" si="11"/>
        <v>520</v>
      </c>
      <c r="G71">
        <f t="shared" si="12"/>
        <v>65</v>
      </c>
      <c r="H71" s="7"/>
      <c r="I71" s="7"/>
      <c r="J71" s="7"/>
      <c r="K71" s="7"/>
      <c r="M71" s="7"/>
      <c r="N71" s="7">
        <v>3510</v>
      </c>
      <c r="O71" s="7"/>
      <c r="P71" s="7">
        <f t="shared" si="13"/>
        <v>3510</v>
      </c>
      <c r="R71" s="7">
        <f t="shared" si="14"/>
        <v>910</v>
      </c>
      <c r="S71" s="7">
        <f t="shared" si="15"/>
        <v>3510</v>
      </c>
      <c r="T71" s="7">
        <f t="shared" si="16"/>
        <v>0</v>
      </c>
      <c r="U71" s="7">
        <f t="shared" si="17"/>
        <v>4420</v>
      </c>
    </row>
    <row r="72" spans="1:21" ht="12.75">
      <c r="A72" s="4">
        <v>617</v>
      </c>
      <c r="B72" s="15" t="s">
        <v>48</v>
      </c>
      <c r="C72" s="7"/>
      <c r="D72" s="7">
        <v>48</v>
      </c>
      <c r="E72" s="7"/>
      <c r="F72" s="7">
        <f t="shared" si="11"/>
        <v>48</v>
      </c>
      <c r="G72">
        <f t="shared" si="12"/>
        <v>6</v>
      </c>
      <c r="H72" s="7"/>
      <c r="I72" s="7"/>
      <c r="J72" s="7"/>
      <c r="K72" s="7"/>
      <c r="M72" s="7"/>
      <c r="N72" s="7">
        <v>409.5</v>
      </c>
      <c r="O72" s="7"/>
      <c r="P72" s="7">
        <f t="shared" si="13"/>
        <v>409.5</v>
      </c>
      <c r="R72" s="7">
        <f t="shared" si="14"/>
        <v>0</v>
      </c>
      <c r="S72" s="7">
        <f t="shared" si="15"/>
        <v>409.5</v>
      </c>
      <c r="T72" s="7">
        <f t="shared" si="16"/>
        <v>0</v>
      </c>
      <c r="U72" s="7">
        <f t="shared" si="17"/>
        <v>409.5</v>
      </c>
    </row>
    <row r="73" spans="1:21" ht="12.75">
      <c r="A73" s="4">
        <v>618</v>
      </c>
      <c r="B73" s="15" t="s">
        <v>9</v>
      </c>
      <c r="C73" s="7"/>
      <c r="D73" s="7">
        <v>3</v>
      </c>
      <c r="E73" s="7"/>
      <c r="F73" s="7">
        <f t="shared" si="11"/>
        <v>3</v>
      </c>
      <c r="G73">
        <f t="shared" si="12"/>
        <v>0.375</v>
      </c>
      <c r="H73" s="7"/>
      <c r="I73" s="7"/>
      <c r="J73" s="7"/>
      <c r="K73" s="7"/>
      <c r="M73" s="7"/>
      <c r="N73" s="7"/>
      <c r="O73" s="7"/>
      <c r="P73" s="7">
        <f t="shared" si="13"/>
        <v>0</v>
      </c>
      <c r="R73" s="7">
        <f t="shared" si="14"/>
        <v>0</v>
      </c>
      <c r="S73" s="7">
        <f t="shared" si="15"/>
        <v>0</v>
      </c>
      <c r="T73" s="7">
        <f t="shared" si="16"/>
        <v>0</v>
      </c>
      <c r="U73" s="7">
        <f t="shared" si="17"/>
        <v>0</v>
      </c>
    </row>
    <row r="74" spans="1:21" ht="12.75">
      <c r="A74" s="4">
        <v>620</v>
      </c>
      <c r="B74" s="15" t="s">
        <v>12</v>
      </c>
      <c r="C74" s="7">
        <v>200</v>
      </c>
      <c r="D74" s="7">
        <v>11</v>
      </c>
      <c r="E74" s="7"/>
      <c r="F74" s="7">
        <f t="shared" si="11"/>
        <v>211</v>
      </c>
      <c r="G74">
        <f t="shared" si="12"/>
        <v>26.375</v>
      </c>
      <c r="H74" s="7"/>
      <c r="I74" s="7"/>
      <c r="J74" s="7"/>
      <c r="K74" s="7"/>
      <c r="M74" s="7"/>
      <c r="N74" s="7">
        <v>53.63</v>
      </c>
      <c r="O74" s="7"/>
      <c r="P74" s="7">
        <f t="shared" si="13"/>
        <v>53.63</v>
      </c>
      <c r="R74" s="7">
        <f t="shared" si="14"/>
        <v>2275</v>
      </c>
      <c r="S74" s="7">
        <f t="shared" si="15"/>
        <v>53.63</v>
      </c>
      <c r="T74" s="7">
        <f t="shared" si="16"/>
        <v>0</v>
      </c>
      <c r="U74" s="7">
        <f t="shared" si="17"/>
        <v>2328.63</v>
      </c>
    </row>
    <row r="75" spans="1:21" ht="12.75">
      <c r="A75" s="4">
        <v>621</v>
      </c>
      <c r="B75" s="15" t="s">
        <v>4</v>
      </c>
      <c r="C75" s="7"/>
      <c r="D75" s="7">
        <v>8</v>
      </c>
      <c r="E75" s="7"/>
      <c r="F75" s="7">
        <f t="shared" si="11"/>
        <v>8</v>
      </c>
      <c r="G75">
        <f t="shared" si="12"/>
        <v>1</v>
      </c>
      <c r="H75" s="7"/>
      <c r="I75" s="7"/>
      <c r="J75" s="7"/>
      <c r="K75" s="7"/>
      <c r="M75" s="7"/>
      <c r="N75" s="7">
        <v>54.6</v>
      </c>
      <c r="O75" s="7"/>
      <c r="P75" s="7">
        <f t="shared" si="13"/>
        <v>54.6</v>
      </c>
      <c r="R75" s="7">
        <f t="shared" si="14"/>
        <v>0</v>
      </c>
      <c r="S75" s="7">
        <f t="shared" si="15"/>
        <v>54.6</v>
      </c>
      <c r="T75" s="7">
        <f t="shared" si="16"/>
        <v>0</v>
      </c>
      <c r="U75" s="7">
        <f t="shared" si="17"/>
        <v>54.6</v>
      </c>
    </row>
    <row r="76" spans="1:21" ht="12.75">
      <c r="A76" s="4">
        <v>622</v>
      </c>
      <c r="B76" s="15" t="s">
        <v>5</v>
      </c>
      <c r="C76" s="7">
        <v>2488</v>
      </c>
      <c r="D76" s="7">
        <v>1353</v>
      </c>
      <c r="E76" s="7"/>
      <c r="F76" s="7">
        <f t="shared" si="11"/>
        <v>3841</v>
      </c>
      <c r="G76">
        <f t="shared" si="12"/>
        <v>480.125</v>
      </c>
      <c r="H76" s="7"/>
      <c r="I76" s="7"/>
      <c r="J76" s="7"/>
      <c r="K76" s="7"/>
      <c r="M76" s="7"/>
      <c r="N76" s="7">
        <v>6824.199999999999</v>
      </c>
      <c r="O76" s="7"/>
      <c r="P76" s="7">
        <f t="shared" si="13"/>
        <v>6824.199999999999</v>
      </c>
      <c r="R76" s="7">
        <f t="shared" si="14"/>
        <v>28301</v>
      </c>
      <c r="S76" s="7">
        <f t="shared" si="15"/>
        <v>6824.199999999999</v>
      </c>
      <c r="T76" s="7">
        <f t="shared" si="16"/>
        <v>0</v>
      </c>
      <c r="U76" s="7">
        <f t="shared" si="17"/>
        <v>35125.2</v>
      </c>
    </row>
    <row r="77" spans="1:21" ht="12.75">
      <c r="A77" s="4">
        <v>623</v>
      </c>
      <c r="B77" s="15" t="s">
        <v>45</v>
      </c>
      <c r="C77" s="7"/>
      <c r="D77" s="7"/>
      <c r="E77" s="7"/>
      <c r="F77" s="7">
        <f t="shared" si="11"/>
        <v>0</v>
      </c>
      <c r="G77">
        <f t="shared" si="12"/>
        <v>0</v>
      </c>
      <c r="H77" s="7"/>
      <c r="I77" s="7"/>
      <c r="J77" s="7"/>
      <c r="K77" s="7"/>
      <c r="M77" s="7"/>
      <c r="N77" s="7"/>
      <c r="O77" s="7"/>
      <c r="P77" s="7">
        <f t="shared" si="13"/>
        <v>0</v>
      </c>
      <c r="R77" s="7">
        <f t="shared" si="14"/>
        <v>0</v>
      </c>
      <c r="S77" s="7">
        <f t="shared" si="15"/>
        <v>0</v>
      </c>
      <c r="T77" s="7">
        <f t="shared" si="16"/>
        <v>0</v>
      </c>
      <c r="U77" s="7">
        <f t="shared" si="17"/>
        <v>0</v>
      </c>
    </row>
    <row r="78" spans="1:21" ht="12.75">
      <c r="A78" s="4">
        <v>630</v>
      </c>
      <c r="B78" s="15" t="s">
        <v>28</v>
      </c>
      <c r="C78" s="7"/>
      <c r="D78" s="7"/>
      <c r="E78" s="7"/>
      <c r="F78" s="7">
        <f t="shared" si="11"/>
        <v>0</v>
      </c>
      <c r="G78">
        <f t="shared" si="12"/>
        <v>0</v>
      </c>
      <c r="H78" s="7"/>
      <c r="I78" s="7"/>
      <c r="J78" s="7"/>
      <c r="K78" s="7"/>
      <c r="M78" s="7"/>
      <c r="N78" s="7"/>
      <c r="O78" s="7"/>
      <c r="P78" s="7">
        <f t="shared" si="13"/>
        <v>0</v>
      </c>
      <c r="R78" s="7">
        <f t="shared" si="14"/>
        <v>0</v>
      </c>
      <c r="S78" s="7">
        <f t="shared" si="15"/>
        <v>0</v>
      </c>
      <c r="T78" s="7">
        <f t="shared" si="16"/>
        <v>0</v>
      </c>
      <c r="U78" s="7">
        <f t="shared" si="17"/>
        <v>0</v>
      </c>
    </row>
    <row r="79" spans="1:21" ht="12.75">
      <c r="A79" s="4">
        <v>651</v>
      </c>
      <c r="B79" s="15" t="s">
        <v>13</v>
      </c>
      <c r="C79" s="7"/>
      <c r="D79" s="7">
        <v>174</v>
      </c>
      <c r="E79" s="7"/>
      <c r="F79" s="7">
        <f t="shared" si="11"/>
        <v>174</v>
      </c>
      <c r="G79">
        <f t="shared" si="12"/>
        <v>21.75</v>
      </c>
      <c r="H79" s="7"/>
      <c r="I79" s="7"/>
      <c r="J79" s="7"/>
      <c r="K79" s="7"/>
      <c r="M79" s="7"/>
      <c r="N79" s="7">
        <v>2162</v>
      </c>
      <c r="O79" s="7"/>
      <c r="P79" s="7">
        <f t="shared" si="13"/>
        <v>2162</v>
      </c>
      <c r="R79" s="7">
        <f t="shared" si="14"/>
        <v>0</v>
      </c>
      <c r="S79" s="7">
        <f t="shared" si="15"/>
        <v>2162</v>
      </c>
      <c r="T79" s="7">
        <f t="shared" si="16"/>
        <v>0</v>
      </c>
      <c r="U79" s="7">
        <f t="shared" si="17"/>
        <v>2162</v>
      </c>
    </row>
    <row r="80" spans="1:21" ht="12.75">
      <c r="A80" s="4">
        <v>652</v>
      </c>
      <c r="B80" s="15" t="s">
        <v>6</v>
      </c>
      <c r="C80" s="7"/>
      <c r="D80" s="7">
        <v>118</v>
      </c>
      <c r="E80" s="7"/>
      <c r="F80" s="7">
        <f t="shared" si="11"/>
        <v>118</v>
      </c>
      <c r="G80">
        <f t="shared" si="12"/>
        <v>14.75</v>
      </c>
      <c r="H80" s="7"/>
      <c r="I80" s="7"/>
      <c r="J80" s="7"/>
      <c r="K80" s="7"/>
      <c r="M80" s="7"/>
      <c r="N80" s="7">
        <v>938.94</v>
      </c>
      <c r="O80" s="7"/>
      <c r="P80" s="7">
        <f t="shared" si="13"/>
        <v>938.94</v>
      </c>
      <c r="R80" s="7">
        <f t="shared" si="14"/>
        <v>0</v>
      </c>
      <c r="S80" s="7">
        <f t="shared" si="15"/>
        <v>938.94</v>
      </c>
      <c r="T80" s="7">
        <f t="shared" si="16"/>
        <v>0</v>
      </c>
      <c r="U80" s="7">
        <f t="shared" si="17"/>
        <v>938.94</v>
      </c>
    </row>
    <row r="81" spans="1:21" ht="12.75">
      <c r="A81" s="4">
        <v>653</v>
      </c>
      <c r="B81" s="15" t="s">
        <v>7</v>
      </c>
      <c r="C81" s="7"/>
      <c r="D81" s="7">
        <v>0</v>
      </c>
      <c r="E81" s="7"/>
      <c r="F81" s="7">
        <f t="shared" si="11"/>
        <v>0</v>
      </c>
      <c r="G81">
        <f t="shared" si="12"/>
        <v>0</v>
      </c>
      <c r="H81" s="7"/>
      <c r="I81" s="7"/>
      <c r="J81" s="7"/>
      <c r="K81" s="7"/>
      <c r="M81" s="7"/>
      <c r="N81" s="7">
        <v>14826</v>
      </c>
      <c r="O81" s="7"/>
      <c r="P81" s="7">
        <f t="shared" si="13"/>
        <v>14826</v>
      </c>
      <c r="R81" s="7">
        <f t="shared" si="14"/>
        <v>0</v>
      </c>
      <c r="S81" s="7">
        <f t="shared" si="15"/>
        <v>14826</v>
      </c>
      <c r="T81" s="7">
        <f t="shared" si="16"/>
        <v>0</v>
      </c>
      <c r="U81" s="7">
        <f t="shared" si="17"/>
        <v>14826</v>
      </c>
    </row>
    <row r="82" spans="1:21" ht="12.75">
      <c r="A82" s="4">
        <v>670</v>
      </c>
      <c r="B82" s="15" t="s">
        <v>14</v>
      </c>
      <c r="C82" s="7"/>
      <c r="D82" s="7">
        <v>0</v>
      </c>
      <c r="E82" s="7"/>
      <c r="F82" s="7">
        <f t="shared" si="11"/>
        <v>0</v>
      </c>
      <c r="G82">
        <f t="shared" si="12"/>
        <v>0</v>
      </c>
      <c r="H82" s="7"/>
      <c r="I82" s="7"/>
      <c r="J82" s="7"/>
      <c r="K82" s="7"/>
      <c r="M82" s="7"/>
      <c r="N82" s="28">
        <v>8008.100000000003</v>
      </c>
      <c r="O82" s="28"/>
      <c r="P82" s="7">
        <f t="shared" si="13"/>
        <v>8008.100000000003</v>
      </c>
      <c r="R82" s="7">
        <f t="shared" si="14"/>
        <v>0</v>
      </c>
      <c r="S82" s="7">
        <f t="shared" si="15"/>
        <v>8008.100000000003</v>
      </c>
      <c r="T82" s="7">
        <f t="shared" si="16"/>
        <v>0</v>
      </c>
      <c r="U82" s="7">
        <f t="shared" si="17"/>
        <v>8008.100000000003</v>
      </c>
    </row>
    <row r="83" spans="1:21" ht="12.75">
      <c r="A83" s="4">
        <v>671</v>
      </c>
      <c r="B83" s="15" t="s">
        <v>15</v>
      </c>
      <c r="C83" s="7"/>
      <c r="D83" s="7">
        <v>19</v>
      </c>
      <c r="E83" s="7"/>
      <c r="F83" s="7">
        <f t="shared" si="11"/>
        <v>19</v>
      </c>
      <c r="G83">
        <f t="shared" si="12"/>
        <v>2.375</v>
      </c>
      <c r="H83" s="7"/>
      <c r="I83" s="7"/>
      <c r="J83" s="7"/>
      <c r="K83" s="7"/>
      <c r="M83" s="7"/>
      <c r="N83" s="28">
        <v>675</v>
      </c>
      <c r="O83" s="28"/>
      <c r="P83" s="7">
        <f t="shared" si="13"/>
        <v>675</v>
      </c>
      <c r="R83" s="7">
        <f t="shared" si="14"/>
        <v>0</v>
      </c>
      <c r="S83" s="7">
        <f t="shared" si="15"/>
        <v>675</v>
      </c>
      <c r="T83" s="7">
        <f t="shared" si="16"/>
        <v>0</v>
      </c>
      <c r="U83" s="7">
        <f t="shared" si="17"/>
        <v>675</v>
      </c>
    </row>
    <row r="84" spans="1:21" ht="12.75">
      <c r="A84" s="2"/>
      <c r="B84" s="15" t="s">
        <v>21</v>
      </c>
      <c r="C84" s="7">
        <f>SUM(C64:C83)</f>
        <v>6088</v>
      </c>
      <c r="D84" s="7">
        <f>SUM(D64:D83)</f>
        <v>7683</v>
      </c>
      <c r="E84" s="7">
        <f>SUM(E64:E83)</f>
        <v>140</v>
      </c>
      <c r="F84" s="7">
        <f>SUM(F64:F83)</f>
        <v>13911</v>
      </c>
      <c r="G84">
        <f>SUM(G64:G83)+11</f>
        <v>1749.875</v>
      </c>
      <c r="H84" s="10">
        <f>SUM(H68:H83)</f>
        <v>83.94</v>
      </c>
      <c r="I84" s="10">
        <f>SUM(I68:I83)</f>
        <v>2301.4599999999996</v>
      </c>
      <c r="J84" s="10"/>
      <c r="K84" s="10">
        <f>SUM(H84:J84)</f>
        <v>2385.3999999999996</v>
      </c>
      <c r="M84" s="7"/>
      <c r="N84" s="7">
        <f>SUM(N64:N83)</f>
        <v>67423.31000000001</v>
      </c>
      <c r="O84" s="7">
        <f>SUM(O64:O83)</f>
        <v>1064.7</v>
      </c>
      <c r="P84" s="7">
        <f>SUM(P64:P83)</f>
        <v>68488.01000000001</v>
      </c>
      <c r="R84" s="7">
        <f>SUM(R64:R83)</f>
        <v>69334.94</v>
      </c>
      <c r="S84" s="7">
        <f t="shared" si="15"/>
        <v>69724.77000000002</v>
      </c>
      <c r="T84" s="7">
        <f t="shared" si="16"/>
        <v>1064.7</v>
      </c>
      <c r="U84" s="7">
        <f>SUM(U64:U83)</f>
        <v>140124.41000000006</v>
      </c>
    </row>
    <row r="85" spans="6:16" ht="12.75">
      <c r="F85" s="34"/>
      <c r="P85" s="34">
        <v>68595</v>
      </c>
    </row>
    <row r="86" spans="2:9" ht="12.75">
      <c r="B86" t="s">
        <v>67</v>
      </c>
      <c r="C86">
        <f>91/8</f>
        <v>11.375</v>
      </c>
      <c r="D86" t="s">
        <v>25</v>
      </c>
      <c r="F86" s="27">
        <f>(1823-11)*8</f>
        <v>14496</v>
      </c>
      <c r="G86" s="26" t="s">
        <v>61</v>
      </c>
      <c r="H86" s="26"/>
      <c r="I86" s="27"/>
    </row>
    <row r="87" ht="12.75">
      <c r="B87" t="s">
        <v>30</v>
      </c>
    </row>
    <row r="88" ht="12.75">
      <c r="F88" s="34">
        <f>F86-F84</f>
        <v>585</v>
      </c>
    </row>
    <row r="90" ht="12.75">
      <c r="A90" s="11" t="s">
        <v>65</v>
      </c>
    </row>
    <row r="91" spans="3:21" ht="12.75">
      <c r="C91" s="43" t="s">
        <v>16</v>
      </c>
      <c r="D91" s="43"/>
      <c r="E91" s="43"/>
      <c r="F91" s="43"/>
      <c r="H91" s="43" t="s">
        <v>22</v>
      </c>
      <c r="I91" s="43"/>
      <c r="J91" s="43"/>
      <c r="K91" s="43"/>
      <c r="M91" s="43" t="s">
        <v>23</v>
      </c>
      <c r="N91" s="43"/>
      <c r="O91" s="43"/>
      <c r="P91" s="43"/>
      <c r="R91" s="44" t="s">
        <v>24</v>
      </c>
      <c r="S91" s="43"/>
      <c r="T91" s="43"/>
      <c r="U91" s="43"/>
    </row>
    <row r="92" spans="1:21" ht="38.25">
      <c r="A92" s="2"/>
      <c r="B92" s="6" t="s">
        <v>16</v>
      </c>
      <c r="C92" s="8" t="s">
        <v>20</v>
      </c>
      <c r="D92" s="8" t="s">
        <v>18</v>
      </c>
      <c r="E92" s="8" t="s">
        <v>19</v>
      </c>
      <c r="F92" s="9" t="s">
        <v>17</v>
      </c>
      <c r="H92" s="8" t="s">
        <v>20</v>
      </c>
      <c r="I92" s="8" t="s">
        <v>18</v>
      </c>
      <c r="J92" s="8" t="s">
        <v>19</v>
      </c>
      <c r="K92" s="9" t="s">
        <v>17</v>
      </c>
      <c r="M92" s="8" t="s">
        <v>20</v>
      </c>
      <c r="N92" s="8" t="s">
        <v>18</v>
      </c>
      <c r="O92" s="8" t="s">
        <v>19</v>
      </c>
      <c r="P92" s="9" t="s">
        <v>17</v>
      </c>
      <c r="R92" s="8" t="s">
        <v>20</v>
      </c>
      <c r="S92" s="8" t="s">
        <v>18</v>
      </c>
      <c r="T92" s="8" t="s">
        <v>19</v>
      </c>
      <c r="U92" s="9" t="s">
        <v>17</v>
      </c>
    </row>
    <row r="93" spans="1:24" ht="12.75">
      <c r="A93" s="4">
        <v>604</v>
      </c>
      <c r="B93" s="15" t="s">
        <v>0</v>
      </c>
      <c r="C93" s="7">
        <v>74</v>
      </c>
      <c r="D93" s="7"/>
      <c r="E93" s="7"/>
      <c r="F93" s="7">
        <f>SUM(C93:E93)</f>
        <v>74</v>
      </c>
      <c r="H93" s="5"/>
      <c r="I93" s="5"/>
      <c r="J93" s="7"/>
      <c r="K93" s="7"/>
      <c r="M93" s="7"/>
      <c r="N93" s="7"/>
      <c r="O93" s="7"/>
      <c r="P93" s="7">
        <f>SUM(M93:O93)</f>
        <v>0</v>
      </c>
      <c r="R93" s="7">
        <f>C93*$C$26+H93</f>
        <v>841.75</v>
      </c>
      <c r="S93" s="7">
        <f>I93+N93</f>
        <v>0</v>
      </c>
      <c r="T93" s="7">
        <f>J93+O93</f>
        <v>0</v>
      </c>
      <c r="U93" s="7">
        <f>SUM(R93:T93)</f>
        <v>841.75</v>
      </c>
      <c r="W93" t="s">
        <v>77</v>
      </c>
      <c r="X93" s="41" t="s">
        <v>78</v>
      </c>
    </row>
    <row r="94" spans="1:24" ht="12.75">
      <c r="A94" s="4">
        <v>610</v>
      </c>
      <c r="B94" s="15" t="s">
        <v>11</v>
      </c>
      <c r="C94" s="7">
        <v>1186</v>
      </c>
      <c r="D94" s="7">
        <v>521</v>
      </c>
      <c r="E94" s="7">
        <v>72</v>
      </c>
      <c r="F94" s="7">
        <f aca="true" t="shared" si="18" ref="F94:F114">SUM(C94:E94)</f>
        <v>1779</v>
      </c>
      <c r="H94" s="5"/>
      <c r="I94" s="5"/>
      <c r="J94" s="7"/>
      <c r="K94" s="7"/>
      <c r="M94" s="7"/>
      <c r="N94" s="7">
        <v>3034.2000000000003</v>
      </c>
      <c r="O94" s="7">
        <v>631.8</v>
      </c>
      <c r="P94" s="7">
        <f aca="true" t="shared" si="19" ref="P94:P113">SUM(M94:O94)</f>
        <v>3666</v>
      </c>
      <c r="R94" s="7">
        <f aca="true" t="shared" si="20" ref="R94:R113">C94*$C$26+H94</f>
        <v>13490.75</v>
      </c>
      <c r="S94" s="7">
        <f aca="true" t="shared" si="21" ref="S94:S114">I94+N94</f>
        <v>3034.2000000000003</v>
      </c>
      <c r="T94" s="7">
        <f aca="true" t="shared" si="22" ref="T94:T114">J94+O94</f>
        <v>631.8</v>
      </c>
      <c r="U94" s="7">
        <f aca="true" t="shared" si="23" ref="U94:U113">SUM(R94:T94)</f>
        <v>17156.75</v>
      </c>
      <c r="W94" t="s">
        <v>80</v>
      </c>
      <c r="X94">
        <v>2017</v>
      </c>
    </row>
    <row r="95" spans="1:21" ht="12.75">
      <c r="A95" s="4">
        <v>611</v>
      </c>
      <c r="B95" s="15" t="s">
        <v>10</v>
      </c>
      <c r="C95" s="7">
        <v>2143</v>
      </c>
      <c r="D95" s="7">
        <v>4272</v>
      </c>
      <c r="E95" s="7">
        <v>12</v>
      </c>
      <c r="F95" s="7">
        <f t="shared" si="18"/>
        <v>6427</v>
      </c>
      <c r="H95" s="4"/>
      <c r="I95" s="4"/>
      <c r="J95" s="7"/>
      <c r="K95" s="7"/>
      <c r="M95" s="7"/>
      <c r="N95" s="7">
        <v>20684.279999999984</v>
      </c>
      <c r="O95" s="7">
        <v>105.30000000000001</v>
      </c>
      <c r="P95" s="7">
        <f t="shared" si="19"/>
        <v>20789.579999999984</v>
      </c>
      <c r="R95" s="7">
        <f t="shared" si="20"/>
        <v>24376.625</v>
      </c>
      <c r="S95" s="7">
        <f t="shared" si="21"/>
        <v>20684.279999999984</v>
      </c>
      <c r="T95" s="7">
        <f t="shared" si="22"/>
        <v>105.30000000000001</v>
      </c>
      <c r="U95" s="7">
        <f t="shared" si="23"/>
        <v>45166.20499999999</v>
      </c>
    </row>
    <row r="96" spans="1:24" ht="12.75">
      <c r="A96" s="4">
        <v>612</v>
      </c>
      <c r="B96" s="15" t="s">
        <v>46</v>
      </c>
      <c r="C96" s="7">
        <v>632</v>
      </c>
      <c r="D96" s="7">
        <v>360</v>
      </c>
      <c r="E96" s="7"/>
      <c r="F96" s="7">
        <f t="shared" si="18"/>
        <v>992</v>
      </c>
      <c r="H96" s="4"/>
      <c r="I96" s="4"/>
      <c r="J96" s="7"/>
      <c r="K96" s="7"/>
      <c r="M96" s="7"/>
      <c r="N96" s="7">
        <v>2679.2999999999984</v>
      </c>
      <c r="O96" s="7"/>
      <c r="P96" s="7">
        <f t="shared" si="19"/>
        <v>2679.2999999999984</v>
      </c>
      <c r="R96" s="7">
        <f t="shared" si="20"/>
        <v>7189</v>
      </c>
      <c r="S96" s="7">
        <f t="shared" si="21"/>
        <v>2679.2999999999984</v>
      </c>
      <c r="T96" s="7">
        <f t="shared" si="22"/>
        <v>0</v>
      </c>
      <c r="U96" s="7">
        <f t="shared" si="23"/>
        <v>9868.3</v>
      </c>
      <c r="W96" t="s">
        <v>81</v>
      </c>
      <c r="X96" t="s">
        <v>89</v>
      </c>
    </row>
    <row r="97" spans="1:25" ht="12.75">
      <c r="A97" s="4">
        <v>613</v>
      </c>
      <c r="B97" s="15" t="s">
        <v>1</v>
      </c>
      <c r="C97" s="7">
        <v>20</v>
      </c>
      <c r="D97" s="7">
        <v>287</v>
      </c>
      <c r="E97" s="7"/>
      <c r="F97" s="7">
        <f t="shared" si="18"/>
        <v>307</v>
      </c>
      <c r="H97" s="7">
        <v>154.04000000000002</v>
      </c>
      <c r="I97" s="7">
        <v>3108.9199999999996</v>
      </c>
      <c r="J97" s="7"/>
      <c r="K97" s="7">
        <f>SUM(H97:J97)</f>
        <v>3262.9599999999996</v>
      </c>
      <c r="M97" s="7"/>
      <c r="N97" s="7">
        <f>1326.81</f>
        <v>1326.81</v>
      </c>
      <c r="O97" s="7"/>
      <c r="P97" s="7">
        <f t="shared" si="19"/>
        <v>1326.81</v>
      </c>
      <c r="R97" s="7">
        <f t="shared" si="20"/>
        <v>381.54</v>
      </c>
      <c r="S97" s="7">
        <f t="shared" si="21"/>
        <v>4435.73</v>
      </c>
      <c r="T97" s="7">
        <f t="shared" si="22"/>
        <v>0</v>
      </c>
      <c r="U97" s="7">
        <f t="shared" si="23"/>
        <v>4817.2699999999995</v>
      </c>
      <c r="W97" t="s">
        <v>90</v>
      </c>
      <c r="X97" t="s">
        <v>84</v>
      </c>
      <c r="Y97" t="s">
        <v>86</v>
      </c>
    </row>
    <row r="98" spans="1:25" ht="12.75">
      <c r="A98" s="4">
        <v>614</v>
      </c>
      <c r="B98" s="1" t="s">
        <v>2</v>
      </c>
      <c r="C98" s="7">
        <v>15</v>
      </c>
      <c r="D98" s="7">
        <v>7</v>
      </c>
      <c r="E98" s="7"/>
      <c r="F98" s="7">
        <f t="shared" si="18"/>
        <v>22</v>
      </c>
      <c r="H98" s="7"/>
      <c r="I98" s="7"/>
      <c r="J98" s="7"/>
      <c r="K98" s="7"/>
      <c r="M98" s="7"/>
      <c r="N98" s="7">
        <v>61.43</v>
      </c>
      <c r="O98" s="7"/>
      <c r="P98" s="7">
        <f t="shared" si="19"/>
        <v>61.43</v>
      </c>
      <c r="R98" s="7">
        <f t="shared" si="20"/>
        <v>170.625</v>
      </c>
      <c r="S98" s="7">
        <f t="shared" si="21"/>
        <v>61.43</v>
      </c>
      <c r="T98" s="7">
        <f t="shared" si="22"/>
        <v>0</v>
      </c>
      <c r="U98" s="7">
        <f t="shared" si="23"/>
        <v>232.055</v>
      </c>
      <c r="W98" t="s">
        <v>87</v>
      </c>
      <c r="X98">
        <v>7784</v>
      </c>
      <c r="Y98">
        <v>7784</v>
      </c>
    </row>
    <row r="99" spans="1:25" ht="12.75">
      <c r="A99" s="4">
        <v>615</v>
      </c>
      <c r="B99" s="15" t="s">
        <v>8</v>
      </c>
      <c r="C99" s="7">
        <v>50</v>
      </c>
      <c r="D99" s="7">
        <v>39</v>
      </c>
      <c r="E99" s="7"/>
      <c r="F99" s="7">
        <f t="shared" si="18"/>
        <v>89</v>
      </c>
      <c r="H99" s="7"/>
      <c r="I99" s="7"/>
      <c r="J99" s="7"/>
      <c r="K99" s="7"/>
      <c r="M99" s="7"/>
      <c r="N99" s="7">
        <v>263.27</v>
      </c>
      <c r="O99" s="7"/>
      <c r="P99" s="7">
        <f t="shared" si="19"/>
        <v>263.27</v>
      </c>
      <c r="R99" s="7">
        <f t="shared" si="20"/>
        <v>568.75</v>
      </c>
      <c r="S99" s="7">
        <f t="shared" si="21"/>
        <v>263.27</v>
      </c>
      <c r="T99" s="7">
        <f t="shared" si="22"/>
        <v>0</v>
      </c>
      <c r="U99" s="7">
        <f t="shared" si="23"/>
        <v>832.02</v>
      </c>
      <c r="W99" t="s">
        <v>86</v>
      </c>
      <c r="X99">
        <v>7784</v>
      </c>
      <c r="Y99">
        <v>7784</v>
      </c>
    </row>
    <row r="100" spans="1:21" ht="12.75">
      <c r="A100" s="4">
        <v>616</v>
      </c>
      <c r="B100" s="15" t="s">
        <v>47</v>
      </c>
      <c r="C100" s="7">
        <v>160</v>
      </c>
      <c r="D100" s="7">
        <v>440</v>
      </c>
      <c r="E100" s="7"/>
      <c r="F100" s="7">
        <f t="shared" si="18"/>
        <v>600</v>
      </c>
      <c r="H100" s="7"/>
      <c r="I100" s="7"/>
      <c r="J100" s="7"/>
      <c r="K100" s="7"/>
      <c r="M100" s="7"/>
      <c r="N100" s="7">
        <v>3393</v>
      </c>
      <c r="O100" s="7"/>
      <c r="P100" s="7">
        <f t="shared" si="19"/>
        <v>3393</v>
      </c>
      <c r="R100" s="7">
        <f t="shared" si="20"/>
        <v>1820</v>
      </c>
      <c r="S100" s="7">
        <f t="shared" si="21"/>
        <v>3393</v>
      </c>
      <c r="T100" s="7">
        <f t="shared" si="22"/>
        <v>0</v>
      </c>
      <c r="U100" s="7">
        <f t="shared" si="23"/>
        <v>5213</v>
      </c>
    </row>
    <row r="101" spans="1:21" ht="12.75">
      <c r="A101" s="4">
        <v>617</v>
      </c>
      <c r="B101" s="15" t="s">
        <v>48</v>
      </c>
      <c r="C101" s="7"/>
      <c r="D101" s="7">
        <v>36</v>
      </c>
      <c r="E101" s="7"/>
      <c r="F101" s="7">
        <f t="shared" si="18"/>
        <v>36</v>
      </c>
      <c r="H101" s="7"/>
      <c r="I101" s="7"/>
      <c r="J101" s="7"/>
      <c r="K101" s="7"/>
      <c r="M101" s="7"/>
      <c r="N101" s="7">
        <v>280.79999999999995</v>
      </c>
      <c r="O101" s="7"/>
      <c r="P101" s="7">
        <f t="shared" si="19"/>
        <v>280.79999999999995</v>
      </c>
      <c r="R101" s="7">
        <f t="shared" si="20"/>
        <v>0</v>
      </c>
      <c r="S101" s="7">
        <f t="shared" si="21"/>
        <v>280.79999999999995</v>
      </c>
      <c r="T101" s="7">
        <f t="shared" si="22"/>
        <v>0</v>
      </c>
      <c r="U101" s="7">
        <f t="shared" si="23"/>
        <v>280.79999999999995</v>
      </c>
    </row>
    <row r="102" spans="1:21" ht="12.75">
      <c r="A102" s="4">
        <v>618</v>
      </c>
      <c r="B102" s="15" t="s">
        <v>9</v>
      </c>
      <c r="C102" s="7"/>
      <c r="D102" s="7">
        <v>14</v>
      </c>
      <c r="E102" s="7"/>
      <c r="F102" s="7">
        <f t="shared" si="18"/>
        <v>14</v>
      </c>
      <c r="H102" s="7"/>
      <c r="I102" s="7"/>
      <c r="J102" s="7"/>
      <c r="K102" s="7"/>
      <c r="M102" s="7"/>
      <c r="N102" s="7">
        <v>101.41000000000001</v>
      </c>
      <c r="O102" s="7"/>
      <c r="P102" s="7">
        <f t="shared" si="19"/>
        <v>101.41000000000001</v>
      </c>
      <c r="R102" s="7">
        <f t="shared" si="20"/>
        <v>0</v>
      </c>
      <c r="S102" s="7">
        <f t="shared" si="21"/>
        <v>101.41000000000001</v>
      </c>
      <c r="T102" s="7">
        <f t="shared" si="22"/>
        <v>0</v>
      </c>
      <c r="U102" s="7">
        <f t="shared" si="23"/>
        <v>101.41000000000001</v>
      </c>
    </row>
    <row r="103" spans="1:21" ht="12.75">
      <c r="A103" s="4">
        <v>620</v>
      </c>
      <c r="B103" s="15" t="s">
        <v>12</v>
      </c>
      <c r="C103" s="7"/>
      <c r="D103" s="7"/>
      <c r="E103" s="7"/>
      <c r="F103" s="7">
        <f t="shared" si="18"/>
        <v>0</v>
      </c>
      <c r="H103" s="7"/>
      <c r="I103" s="7"/>
      <c r="J103" s="7"/>
      <c r="K103" s="7"/>
      <c r="M103" s="7"/>
      <c r="N103" s="7"/>
      <c r="O103" s="7"/>
      <c r="P103" s="7">
        <f t="shared" si="19"/>
        <v>0</v>
      </c>
      <c r="R103" s="7">
        <f t="shared" si="20"/>
        <v>0</v>
      </c>
      <c r="S103" s="7">
        <f t="shared" si="21"/>
        <v>0</v>
      </c>
      <c r="T103" s="7">
        <f t="shared" si="22"/>
        <v>0</v>
      </c>
      <c r="U103" s="7">
        <f t="shared" si="23"/>
        <v>0</v>
      </c>
    </row>
    <row r="104" spans="1:21" ht="12.75">
      <c r="A104" s="4">
        <v>621</v>
      </c>
      <c r="B104" s="15" t="s">
        <v>4</v>
      </c>
      <c r="C104" s="7"/>
      <c r="D104" s="7">
        <v>8</v>
      </c>
      <c r="E104" s="7"/>
      <c r="F104" s="7">
        <f t="shared" si="18"/>
        <v>8</v>
      </c>
      <c r="H104" s="7"/>
      <c r="I104" s="7"/>
      <c r="J104" s="7"/>
      <c r="K104" s="7"/>
      <c r="M104" s="7"/>
      <c r="N104" s="7">
        <v>54.6</v>
      </c>
      <c r="O104" s="7"/>
      <c r="P104" s="7">
        <f t="shared" si="19"/>
        <v>54.6</v>
      </c>
      <c r="R104" s="7">
        <f t="shared" si="20"/>
        <v>0</v>
      </c>
      <c r="S104" s="7">
        <f t="shared" si="21"/>
        <v>54.6</v>
      </c>
      <c r="T104" s="7">
        <f t="shared" si="22"/>
        <v>0</v>
      </c>
      <c r="U104" s="7">
        <f t="shared" si="23"/>
        <v>54.6</v>
      </c>
    </row>
    <row r="105" spans="1:21" ht="12.75">
      <c r="A105" s="4">
        <v>622</v>
      </c>
      <c r="B105" s="15" t="s">
        <v>5</v>
      </c>
      <c r="C105" s="7">
        <v>2470</v>
      </c>
      <c r="D105" s="7">
        <v>1164</v>
      </c>
      <c r="E105" s="7"/>
      <c r="F105" s="7">
        <f t="shared" si="18"/>
        <v>3634</v>
      </c>
      <c r="H105" s="7"/>
      <c r="I105" s="7"/>
      <c r="J105" s="7"/>
      <c r="K105" s="7"/>
      <c r="M105" s="7"/>
      <c r="N105" s="7">
        <v>7279.530000000001</v>
      </c>
      <c r="O105" s="7"/>
      <c r="P105" s="7">
        <f t="shared" si="19"/>
        <v>7279.530000000001</v>
      </c>
      <c r="R105" s="7">
        <f t="shared" si="20"/>
        <v>28096.25</v>
      </c>
      <c r="S105" s="7">
        <f t="shared" si="21"/>
        <v>7279.530000000001</v>
      </c>
      <c r="T105" s="7">
        <f t="shared" si="22"/>
        <v>0</v>
      </c>
      <c r="U105" s="7">
        <f t="shared" si="23"/>
        <v>35375.78</v>
      </c>
    </row>
    <row r="106" spans="1:21" ht="12.75">
      <c r="A106" s="4">
        <v>623</v>
      </c>
      <c r="B106" s="15" t="s">
        <v>45</v>
      </c>
      <c r="C106" s="7"/>
      <c r="D106" s="7"/>
      <c r="E106" s="7"/>
      <c r="F106" s="7">
        <f t="shared" si="18"/>
        <v>0</v>
      </c>
      <c r="H106" s="7"/>
      <c r="I106" s="7"/>
      <c r="J106" s="7"/>
      <c r="K106" s="7"/>
      <c r="M106" s="7"/>
      <c r="N106" s="7"/>
      <c r="O106" s="7"/>
      <c r="P106" s="7">
        <f t="shared" si="19"/>
        <v>0</v>
      </c>
      <c r="R106" s="7">
        <f t="shared" si="20"/>
        <v>0</v>
      </c>
      <c r="S106" s="7">
        <f t="shared" si="21"/>
        <v>0</v>
      </c>
      <c r="T106" s="7">
        <f t="shared" si="22"/>
        <v>0</v>
      </c>
      <c r="U106" s="7">
        <f t="shared" si="23"/>
        <v>0</v>
      </c>
    </row>
    <row r="107" spans="1:21" ht="12.75">
      <c r="A107" s="4">
        <v>624</v>
      </c>
      <c r="B107" s="32" t="s">
        <v>70</v>
      </c>
      <c r="C107" s="7">
        <v>237</v>
      </c>
      <c r="D107" s="7">
        <v>240</v>
      </c>
      <c r="E107" s="7"/>
      <c r="F107" s="7"/>
      <c r="H107" s="7"/>
      <c r="I107" s="7"/>
      <c r="J107" s="7"/>
      <c r="K107" s="7"/>
      <c r="M107" s="7"/>
      <c r="N107" s="7"/>
      <c r="O107" s="7"/>
      <c r="P107" s="7"/>
      <c r="R107" s="7">
        <f>C107*$C$26+H107</f>
        <v>2695.875</v>
      </c>
      <c r="S107" s="7">
        <f t="shared" si="21"/>
        <v>0</v>
      </c>
      <c r="T107" s="7">
        <f t="shared" si="22"/>
        <v>0</v>
      </c>
      <c r="U107" s="7">
        <f t="shared" si="23"/>
        <v>2695.875</v>
      </c>
    </row>
    <row r="108" spans="1:21" ht="12.75">
      <c r="A108" s="4">
        <v>630</v>
      </c>
      <c r="B108" s="15" t="s">
        <v>28</v>
      </c>
      <c r="C108" s="7"/>
      <c r="D108" s="7"/>
      <c r="E108" s="7"/>
      <c r="F108" s="7">
        <f t="shared" si="18"/>
        <v>0</v>
      </c>
      <c r="H108" s="7"/>
      <c r="I108" s="7"/>
      <c r="J108" s="7"/>
      <c r="K108" s="7"/>
      <c r="M108" s="7"/>
      <c r="N108" s="7"/>
      <c r="O108" s="7"/>
      <c r="P108" s="7">
        <f t="shared" si="19"/>
        <v>0</v>
      </c>
      <c r="R108" s="7">
        <f t="shared" si="20"/>
        <v>0</v>
      </c>
      <c r="S108" s="7">
        <f t="shared" si="21"/>
        <v>0</v>
      </c>
      <c r="T108" s="7">
        <f t="shared" si="22"/>
        <v>0</v>
      </c>
      <c r="U108" s="7">
        <f t="shared" si="23"/>
        <v>0</v>
      </c>
    </row>
    <row r="109" spans="1:21" ht="12.75">
      <c r="A109" s="4">
        <v>651</v>
      </c>
      <c r="B109" s="15" t="s">
        <v>13</v>
      </c>
      <c r="C109" s="7">
        <v>123</v>
      </c>
      <c r="D109" s="7">
        <v>160</v>
      </c>
      <c r="E109" s="7"/>
      <c r="F109" s="7">
        <f t="shared" si="18"/>
        <v>283</v>
      </c>
      <c r="H109" s="7"/>
      <c r="I109" s="7"/>
      <c r="J109" s="7"/>
      <c r="K109" s="7"/>
      <c r="M109" s="7"/>
      <c r="N109" s="7">
        <v>1240</v>
      </c>
      <c r="O109" s="7"/>
      <c r="P109" s="7">
        <f t="shared" si="19"/>
        <v>1240</v>
      </c>
      <c r="R109" s="7">
        <f t="shared" si="20"/>
        <v>1399.125</v>
      </c>
      <c r="S109" s="7">
        <f t="shared" si="21"/>
        <v>1240</v>
      </c>
      <c r="T109" s="7">
        <f t="shared" si="22"/>
        <v>0</v>
      </c>
      <c r="U109" s="7">
        <f t="shared" si="23"/>
        <v>2639.125</v>
      </c>
    </row>
    <row r="110" spans="1:21" ht="12.75">
      <c r="A110" s="4">
        <v>652</v>
      </c>
      <c r="B110" s="15" t="s">
        <v>6</v>
      </c>
      <c r="C110" s="7">
        <v>156</v>
      </c>
      <c r="D110" s="7">
        <v>120</v>
      </c>
      <c r="E110" s="7"/>
      <c r="F110" s="7">
        <f t="shared" si="18"/>
        <v>276</v>
      </c>
      <c r="H110" s="7"/>
      <c r="I110" s="7"/>
      <c r="J110" s="7"/>
      <c r="K110" s="7"/>
      <c r="M110" s="7"/>
      <c r="N110" s="7">
        <v>754.6699999999998</v>
      </c>
      <c r="O110" s="7"/>
      <c r="P110" s="7">
        <f t="shared" si="19"/>
        <v>754.6699999999998</v>
      </c>
      <c r="R110" s="7">
        <f t="shared" si="20"/>
        <v>1774.5</v>
      </c>
      <c r="S110" s="7">
        <f t="shared" si="21"/>
        <v>754.6699999999998</v>
      </c>
      <c r="T110" s="7">
        <f t="shared" si="22"/>
        <v>0</v>
      </c>
      <c r="U110" s="7">
        <f t="shared" si="23"/>
        <v>2529.17</v>
      </c>
    </row>
    <row r="111" spans="1:21" ht="12.75">
      <c r="A111" s="4">
        <v>653</v>
      </c>
      <c r="B111" s="15" t="s">
        <v>7</v>
      </c>
      <c r="C111" s="7"/>
      <c r="D111" s="7">
        <v>0</v>
      </c>
      <c r="E111" s="7"/>
      <c r="F111" s="7">
        <f t="shared" si="18"/>
        <v>0</v>
      </c>
      <c r="H111" s="7"/>
      <c r="I111" s="7"/>
      <c r="J111" s="7"/>
      <c r="K111" s="7"/>
      <c r="M111" s="7"/>
      <c r="N111" s="40">
        <f>1076+X98</f>
        <v>8860</v>
      </c>
      <c r="O111" s="7"/>
      <c r="P111" s="7">
        <f t="shared" si="19"/>
        <v>8860</v>
      </c>
      <c r="R111" s="7">
        <f t="shared" si="20"/>
        <v>0</v>
      </c>
      <c r="S111" s="7">
        <f t="shared" si="21"/>
        <v>8860</v>
      </c>
      <c r="T111" s="7">
        <f t="shared" si="22"/>
        <v>0</v>
      </c>
      <c r="U111" s="7">
        <f t="shared" si="23"/>
        <v>8860</v>
      </c>
    </row>
    <row r="112" spans="1:21" ht="12.75">
      <c r="A112" s="4">
        <v>670</v>
      </c>
      <c r="B112" s="15" t="s">
        <v>14</v>
      </c>
      <c r="C112" s="7"/>
      <c r="D112" s="7">
        <v>0</v>
      </c>
      <c r="E112" s="7"/>
      <c r="F112" s="7">
        <f t="shared" si="18"/>
        <v>0</v>
      </c>
      <c r="H112" s="7"/>
      <c r="I112" s="7"/>
      <c r="J112" s="7"/>
      <c r="K112" s="7"/>
      <c r="M112" s="7"/>
      <c r="N112" s="7">
        <v>3091.38</v>
      </c>
      <c r="O112" s="7"/>
      <c r="P112" s="7">
        <f t="shared" si="19"/>
        <v>3091.38</v>
      </c>
      <c r="R112" s="7">
        <f t="shared" si="20"/>
        <v>0</v>
      </c>
      <c r="S112" s="7">
        <f t="shared" si="21"/>
        <v>3091.38</v>
      </c>
      <c r="T112" s="7">
        <f t="shared" si="22"/>
        <v>0</v>
      </c>
      <c r="U112" s="7">
        <f t="shared" si="23"/>
        <v>3091.38</v>
      </c>
    </row>
    <row r="113" spans="1:21" ht="12.75">
      <c r="A113" s="4">
        <v>671</v>
      </c>
      <c r="B113" s="15" t="s">
        <v>15</v>
      </c>
      <c r="C113" s="7"/>
      <c r="D113" s="7">
        <v>28</v>
      </c>
      <c r="E113" s="7"/>
      <c r="F113" s="7">
        <f t="shared" si="18"/>
        <v>28</v>
      </c>
      <c r="H113" s="7"/>
      <c r="I113" s="7"/>
      <c r="J113" s="7"/>
      <c r="K113" s="7"/>
      <c r="M113" s="7"/>
      <c r="N113" s="7">
        <v>686.25</v>
      </c>
      <c r="O113" s="7"/>
      <c r="P113" s="7">
        <f t="shared" si="19"/>
        <v>686.25</v>
      </c>
      <c r="R113" s="7">
        <f t="shared" si="20"/>
        <v>0</v>
      </c>
      <c r="S113" s="7">
        <f t="shared" si="21"/>
        <v>686.25</v>
      </c>
      <c r="T113" s="7">
        <f t="shared" si="22"/>
        <v>0</v>
      </c>
      <c r="U113" s="7">
        <f t="shared" si="23"/>
        <v>686.25</v>
      </c>
    </row>
    <row r="114" spans="1:21" ht="12.75">
      <c r="A114" s="2"/>
      <c r="B114" s="15" t="s">
        <v>21</v>
      </c>
      <c r="C114" s="7">
        <f>SUM(C93:C113)</f>
        <v>7266</v>
      </c>
      <c r="D114" s="7">
        <f>SUM(D93:D113)</f>
        <v>7696</v>
      </c>
      <c r="E114" s="7">
        <f>SUM(E93:E113)</f>
        <v>84</v>
      </c>
      <c r="F114" s="7">
        <f t="shared" si="18"/>
        <v>15046</v>
      </c>
      <c r="H114" s="10">
        <f>SUM(H97:H113)</f>
        <v>154.04000000000002</v>
      </c>
      <c r="I114" s="10">
        <f>SUM(I97:I113)</f>
        <v>3108.9199999999996</v>
      </c>
      <c r="J114" s="10"/>
      <c r="K114" s="10">
        <f>SUM(H114:J114)</f>
        <v>3262.9599999999996</v>
      </c>
      <c r="M114" s="7"/>
      <c r="N114" s="7">
        <f>SUM(N93:N113)</f>
        <v>53790.92999999998</v>
      </c>
      <c r="O114" s="7">
        <f>SUM(O93:O113)</f>
        <v>737.0999999999999</v>
      </c>
      <c r="P114" s="7">
        <f>SUM(P93:P113)</f>
        <v>54528.02999999998</v>
      </c>
      <c r="R114" s="7">
        <f>SUM(R93:R113)</f>
        <v>82804.79000000001</v>
      </c>
      <c r="S114" s="7">
        <f t="shared" si="21"/>
        <v>56899.84999999998</v>
      </c>
      <c r="T114" s="7">
        <f t="shared" si="22"/>
        <v>737.0999999999999</v>
      </c>
      <c r="U114" s="7">
        <f>SUM(U93:U113)</f>
        <v>140441.74</v>
      </c>
    </row>
    <row r="115" ht="12.75">
      <c r="P115" s="34">
        <v>54903</v>
      </c>
    </row>
    <row r="116" spans="2:9" ht="12.75">
      <c r="B116" t="s">
        <v>67</v>
      </c>
      <c r="C116">
        <f>91/8</f>
        <v>11.375</v>
      </c>
      <c r="D116" t="s">
        <v>25</v>
      </c>
      <c r="F116" s="27">
        <f>(1967-9-52)*8</f>
        <v>15248</v>
      </c>
      <c r="G116" s="26" t="s">
        <v>61</v>
      </c>
      <c r="H116" s="26"/>
      <c r="I116" s="27"/>
    </row>
    <row r="117" ht="12.75">
      <c r="B117" t="s">
        <v>30</v>
      </c>
    </row>
    <row r="118" spans="6:8" ht="12.75">
      <c r="F118" s="34">
        <f>F116-F114</f>
        <v>202</v>
      </c>
      <c r="H118" s="39"/>
    </row>
    <row r="120" ht="12.75">
      <c r="A120" s="11" t="s">
        <v>66</v>
      </c>
    </row>
    <row r="121" spans="3:21" ht="12.75">
      <c r="C121" s="43" t="s">
        <v>16</v>
      </c>
      <c r="D121" s="43"/>
      <c r="E121" s="43"/>
      <c r="F121" s="43"/>
      <c r="H121" s="43" t="s">
        <v>22</v>
      </c>
      <c r="I121" s="43"/>
      <c r="J121" s="43"/>
      <c r="K121" s="43"/>
      <c r="M121" s="43" t="s">
        <v>23</v>
      </c>
      <c r="N121" s="43"/>
      <c r="O121" s="43"/>
      <c r="P121" s="43"/>
      <c r="R121" s="44" t="s">
        <v>24</v>
      </c>
      <c r="S121" s="43"/>
      <c r="T121" s="43"/>
      <c r="U121" s="43"/>
    </row>
    <row r="122" spans="1:21" ht="38.25">
      <c r="A122" s="2"/>
      <c r="B122" s="6" t="s">
        <v>16</v>
      </c>
      <c r="C122" s="8" t="s">
        <v>20</v>
      </c>
      <c r="D122" s="8" t="s">
        <v>18</v>
      </c>
      <c r="E122" s="8" t="s">
        <v>19</v>
      </c>
      <c r="F122" s="9" t="s">
        <v>17</v>
      </c>
      <c r="H122" s="8" t="s">
        <v>20</v>
      </c>
      <c r="I122" s="8" t="s">
        <v>18</v>
      </c>
      <c r="J122" s="8" t="s">
        <v>19</v>
      </c>
      <c r="K122" s="9" t="s">
        <v>17</v>
      </c>
      <c r="M122" s="8" t="s">
        <v>20</v>
      </c>
      <c r="N122" s="8" t="s">
        <v>18</v>
      </c>
      <c r="O122" s="8" t="s">
        <v>19</v>
      </c>
      <c r="P122" s="9" t="s">
        <v>17</v>
      </c>
      <c r="R122" s="8" t="s">
        <v>20</v>
      </c>
      <c r="S122" s="8" t="s">
        <v>18</v>
      </c>
      <c r="T122" s="8" t="s">
        <v>19</v>
      </c>
      <c r="U122" s="9" t="s">
        <v>17</v>
      </c>
    </row>
    <row r="123" spans="1:26" ht="12.75">
      <c r="A123" s="4">
        <v>604</v>
      </c>
      <c r="B123" s="15" t="s">
        <v>0</v>
      </c>
      <c r="C123" s="7">
        <v>250</v>
      </c>
      <c r="D123" s="7"/>
      <c r="E123" s="7"/>
      <c r="F123" s="7">
        <f>SUM(C123:E123)</f>
        <v>250</v>
      </c>
      <c r="H123" s="5"/>
      <c r="I123" s="5"/>
      <c r="J123" s="7"/>
      <c r="K123" s="7"/>
      <c r="M123" s="7"/>
      <c r="N123" s="7"/>
      <c r="O123" s="7"/>
      <c r="P123" s="7">
        <f>SUM(M123:O123)</f>
        <v>0</v>
      </c>
      <c r="R123" s="7">
        <f>C123*$C$26+H123</f>
        <v>2843.75</v>
      </c>
      <c r="S123" s="7">
        <f>I123+N123</f>
        <v>0</v>
      </c>
      <c r="T123" s="7">
        <f>J123+O123</f>
        <v>0</v>
      </c>
      <c r="U123" s="7">
        <f>SUM(R123:T123)</f>
        <v>2843.75</v>
      </c>
      <c r="W123" t="s">
        <v>77</v>
      </c>
      <c r="X123" s="41" t="s">
        <v>78</v>
      </c>
      <c r="Z123" t="s">
        <v>79</v>
      </c>
    </row>
    <row r="124" spans="1:24" ht="12.75">
      <c r="A124" s="4">
        <v>610</v>
      </c>
      <c r="B124" s="15" t="s">
        <v>11</v>
      </c>
      <c r="C124" s="7">
        <v>892</v>
      </c>
      <c r="D124" s="7">
        <v>546</v>
      </c>
      <c r="E124" s="7">
        <v>52</v>
      </c>
      <c r="F124" s="7">
        <f aca="true" t="shared" si="24" ref="F124:F143">SUM(C124:E124)</f>
        <v>1490</v>
      </c>
      <c r="H124" s="5"/>
      <c r="I124" s="5"/>
      <c r="J124" s="7"/>
      <c r="K124" s="7"/>
      <c r="M124" s="7"/>
      <c r="N124" s="7">
        <v>4369.960000000001</v>
      </c>
      <c r="O124" s="7">
        <v>456.3</v>
      </c>
      <c r="P124" s="7">
        <f aca="true" t="shared" si="25" ref="P124:P142">SUM(M124:O124)</f>
        <v>4826.260000000001</v>
      </c>
      <c r="R124" s="7">
        <f aca="true" t="shared" si="26" ref="R124:R142">C124*$C$26+H124</f>
        <v>10146.5</v>
      </c>
      <c r="S124" s="7">
        <f aca="true" t="shared" si="27" ref="S124:S143">I124+N124</f>
        <v>4369.960000000001</v>
      </c>
      <c r="T124" s="7">
        <f>J124+O124</f>
        <v>456.3</v>
      </c>
      <c r="U124" s="7">
        <f aca="true" t="shared" si="28" ref="U124:U142">SUM(R124:T124)</f>
        <v>14972.76</v>
      </c>
      <c r="W124" t="s">
        <v>80</v>
      </c>
      <c r="X124">
        <v>2018</v>
      </c>
    </row>
    <row r="125" spans="1:21" ht="12.75">
      <c r="A125" s="4">
        <v>611</v>
      </c>
      <c r="B125" s="15" t="s">
        <v>10</v>
      </c>
      <c r="C125" s="7">
        <v>1759</v>
      </c>
      <c r="D125" s="7">
        <v>4097</v>
      </c>
      <c r="E125" s="7">
        <v>46</v>
      </c>
      <c r="F125" s="7">
        <f t="shared" si="24"/>
        <v>5902</v>
      </c>
      <c r="H125" s="4"/>
      <c r="I125" s="4"/>
      <c r="J125" s="7"/>
      <c r="K125" s="7"/>
      <c r="M125" s="7"/>
      <c r="N125" s="7">
        <v>19707.339999999982</v>
      </c>
      <c r="O125" s="7">
        <v>278.85</v>
      </c>
      <c r="P125" s="7">
        <f t="shared" si="25"/>
        <v>19986.18999999998</v>
      </c>
      <c r="R125" s="7">
        <f t="shared" si="26"/>
        <v>20008.625</v>
      </c>
      <c r="S125" s="7">
        <f t="shared" si="27"/>
        <v>19707.339999999982</v>
      </c>
      <c r="T125" s="7">
        <f aca="true" t="shared" si="29" ref="T125:T143">J125+O125</f>
        <v>278.85</v>
      </c>
      <c r="U125" s="7">
        <f t="shared" si="28"/>
        <v>39994.81499999998</v>
      </c>
    </row>
    <row r="126" spans="1:24" ht="12.75">
      <c r="A126" s="4">
        <v>612</v>
      </c>
      <c r="B126" s="15" t="s">
        <v>46</v>
      </c>
      <c r="C126" s="7">
        <v>716</v>
      </c>
      <c r="D126" s="7">
        <v>376</v>
      </c>
      <c r="E126" s="7"/>
      <c r="F126" s="7">
        <f t="shared" si="24"/>
        <v>1092</v>
      </c>
      <c r="H126" s="4"/>
      <c r="I126" s="4"/>
      <c r="J126" s="7"/>
      <c r="K126" s="7"/>
      <c r="M126" s="7"/>
      <c r="N126" s="7">
        <v>2901.599999999998</v>
      </c>
      <c r="O126" s="7"/>
      <c r="P126" s="7">
        <f t="shared" si="25"/>
        <v>2901.599999999998</v>
      </c>
      <c r="R126" s="7">
        <f t="shared" si="26"/>
        <v>8144.5</v>
      </c>
      <c r="S126" s="7">
        <f t="shared" si="27"/>
        <v>2901.599999999998</v>
      </c>
      <c r="T126" s="7">
        <f t="shared" si="29"/>
        <v>0</v>
      </c>
      <c r="U126" s="7">
        <f t="shared" si="28"/>
        <v>11046.099999999999</v>
      </c>
      <c r="W126" t="s">
        <v>81</v>
      </c>
      <c r="X126" t="s">
        <v>82</v>
      </c>
    </row>
    <row r="127" spans="1:26" ht="12.75">
      <c r="A127" s="4">
        <v>613</v>
      </c>
      <c r="B127" s="15" t="s">
        <v>1</v>
      </c>
      <c r="C127" s="7">
        <v>865</v>
      </c>
      <c r="D127" s="7">
        <v>360</v>
      </c>
      <c r="E127" s="7"/>
      <c r="F127" s="7">
        <f t="shared" si="24"/>
        <v>1225</v>
      </c>
      <c r="H127" s="7">
        <v>3754.8599999999997</v>
      </c>
      <c r="I127" s="7">
        <v>3162.820000000001</v>
      </c>
      <c r="J127" s="7"/>
      <c r="K127" s="7">
        <f>SUM(H127:J127)</f>
        <v>6917.68</v>
      </c>
      <c r="M127" s="7"/>
      <c r="N127" s="7">
        <f>1457.69</f>
        <v>1457.69</v>
      </c>
      <c r="O127" s="7"/>
      <c r="P127" s="7">
        <f t="shared" si="25"/>
        <v>1457.69</v>
      </c>
      <c r="R127" s="7">
        <f t="shared" si="26"/>
        <v>13594.235</v>
      </c>
      <c r="S127" s="7">
        <f t="shared" si="27"/>
        <v>4620.510000000001</v>
      </c>
      <c r="T127" s="7">
        <f t="shared" si="29"/>
        <v>0</v>
      </c>
      <c r="U127" s="7">
        <f t="shared" si="28"/>
        <v>18214.745000000003</v>
      </c>
      <c r="W127" t="s">
        <v>83</v>
      </c>
      <c r="X127" t="s">
        <v>84</v>
      </c>
      <c r="Y127" t="s">
        <v>85</v>
      </c>
      <c r="Z127" t="s">
        <v>86</v>
      </c>
    </row>
    <row r="128" spans="1:26" ht="12.75">
      <c r="A128" s="4">
        <v>614</v>
      </c>
      <c r="B128" s="1" t="s">
        <v>2</v>
      </c>
      <c r="C128" s="7"/>
      <c r="D128" s="7"/>
      <c r="E128" s="7"/>
      <c r="F128" s="7">
        <f t="shared" si="24"/>
        <v>0</v>
      </c>
      <c r="H128" s="4"/>
      <c r="I128" s="4"/>
      <c r="J128" s="7"/>
      <c r="K128" s="7"/>
      <c r="M128" s="7"/>
      <c r="N128" s="7"/>
      <c r="O128" s="7"/>
      <c r="P128" s="7">
        <f t="shared" si="25"/>
        <v>0</v>
      </c>
      <c r="R128" s="7">
        <f t="shared" si="26"/>
        <v>0</v>
      </c>
      <c r="S128" s="7">
        <f t="shared" si="27"/>
        <v>0</v>
      </c>
      <c r="T128" s="7">
        <f t="shared" si="29"/>
        <v>0</v>
      </c>
      <c r="U128" s="7">
        <f t="shared" si="28"/>
        <v>0</v>
      </c>
      <c r="W128" t="s">
        <v>87</v>
      </c>
      <c r="X128">
        <v>106836.00000000001</v>
      </c>
      <c r="Y128">
        <v>53956</v>
      </c>
      <c r="Z128">
        <v>160792</v>
      </c>
    </row>
    <row r="129" spans="1:26" ht="12.75">
      <c r="A129" s="4">
        <v>615</v>
      </c>
      <c r="B129" s="15" t="s">
        <v>8</v>
      </c>
      <c r="C129" s="7">
        <v>67</v>
      </c>
      <c r="D129" s="7">
        <v>46</v>
      </c>
      <c r="E129" s="7"/>
      <c r="F129" s="7">
        <f t="shared" si="24"/>
        <v>113</v>
      </c>
      <c r="H129" s="5"/>
      <c r="I129" s="5"/>
      <c r="J129" s="7"/>
      <c r="K129" s="7"/>
      <c r="M129" s="7"/>
      <c r="N129" s="7">
        <v>254.5</v>
      </c>
      <c r="O129" s="7"/>
      <c r="P129" s="7">
        <f t="shared" si="25"/>
        <v>254.5</v>
      </c>
      <c r="R129" s="7">
        <f t="shared" si="26"/>
        <v>762.125</v>
      </c>
      <c r="S129" s="7">
        <f t="shared" si="27"/>
        <v>254.5</v>
      </c>
      <c r="T129" s="7">
        <f t="shared" si="29"/>
        <v>0</v>
      </c>
      <c r="U129" s="7">
        <f t="shared" si="28"/>
        <v>1016.625</v>
      </c>
      <c r="W129" t="s">
        <v>88</v>
      </c>
      <c r="X129">
        <v>4145.639999999999</v>
      </c>
      <c r="Z129">
        <v>4145.639999999999</v>
      </c>
    </row>
    <row r="130" spans="1:26" ht="12.75">
      <c r="A130" s="4">
        <v>616</v>
      </c>
      <c r="B130" s="15" t="s">
        <v>47</v>
      </c>
      <c r="C130" s="7">
        <v>280</v>
      </c>
      <c r="D130" s="7">
        <v>280</v>
      </c>
      <c r="E130" s="7">
        <v>80</v>
      </c>
      <c r="F130" s="7">
        <f t="shared" si="24"/>
        <v>640</v>
      </c>
      <c r="H130" s="4"/>
      <c r="I130" s="4"/>
      <c r="J130" s="7"/>
      <c r="K130" s="7"/>
      <c r="M130" s="7"/>
      <c r="N130" s="7">
        <v>2223</v>
      </c>
      <c r="O130" s="7">
        <v>312</v>
      </c>
      <c r="P130" s="7">
        <f t="shared" si="25"/>
        <v>2535</v>
      </c>
      <c r="R130" s="7">
        <f t="shared" si="26"/>
        <v>3185</v>
      </c>
      <c r="S130" s="7">
        <f t="shared" si="27"/>
        <v>2223</v>
      </c>
      <c r="T130" s="7">
        <f t="shared" si="29"/>
        <v>312</v>
      </c>
      <c r="U130" s="7">
        <f t="shared" si="28"/>
        <v>5720</v>
      </c>
      <c r="W130" t="s">
        <v>86</v>
      </c>
      <c r="X130">
        <v>110981.64000000001</v>
      </c>
      <c r="Y130">
        <v>53956</v>
      </c>
      <c r="Z130">
        <v>164937.64</v>
      </c>
    </row>
    <row r="131" spans="1:21" ht="12.75">
      <c r="A131" s="4">
        <v>617</v>
      </c>
      <c r="B131" s="15" t="s">
        <v>48</v>
      </c>
      <c r="C131" s="7"/>
      <c r="D131" s="7">
        <v>72</v>
      </c>
      <c r="E131" s="7"/>
      <c r="F131" s="7">
        <f t="shared" si="24"/>
        <v>72</v>
      </c>
      <c r="H131" s="4"/>
      <c r="I131" s="4"/>
      <c r="J131" s="7"/>
      <c r="K131" s="7"/>
      <c r="M131" s="7"/>
      <c r="N131" s="7">
        <v>561.6</v>
      </c>
      <c r="O131" s="7"/>
      <c r="P131" s="7">
        <f t="shared" si="25"/>
        <v>561.6</v>
      </c>
      <c r="R131" s="7">
        <f t="shared" si="26"/>
        <v>0</v>
      </c>
      <c r="S131" s="7">
        <f t="shared" si="27"/>
        <v>561.6</v>
      </c>
      <c r="T131" s="7">
        <f t="shared" si="29"/>
        <v>0</v>
      </c>
      <c r="U131" s="7">
        <f t="shared" si="28"/>
        <v>561.6</v>
      </c>
    </row>
    <row r="132" spans="1:21" ht="12.75">
      <c r="A132" s="4">
        <v>618</v>
      </c>
      <c r="B132" s="15" t="s">
        <v>9</v>
      </c>
      <c r="C132" s="7"/>
      <c r="D132" s="7">
        <v>3</v>
      </c>
      <c r="E132" s="7"/>
      <c r="F132" s="7">
        <f t="shared" si="24"/>
        <v>3</v>
      </c>
      <c r="H132" s="7"/>
      <c r="I132" s="7"/>
      <c r="J132" s="7"/>
      <c r="K132" s="7"/>
      <c r="M132" s="7"/>
      <c r="N132" s="7">
        <v>14.63</v>
      </c>
      <c r="O132" s="7"/>
      <c r="P132" s="7">
        <f t="shared" si="25"/>
        <v>14.63</v>
      </c>
      <c r="R132" s="7">
        <f t="shared" si="26"/>
        <v>0</v>
      </c>
      <c r="S132" s="7">
        <f t="shared" si="27"/>
        <v>14.63</v>
      </c>
      <c r="T132" s="7">
        <f t="shared" si="29"/>
        <v>0</v>
      </c>
      <c r="U132" s="7">
        <f t="shared" si="28"/>
        <v>14.63</v>
      </c>
    </row>
    <row r="133" spans="1:21" ht="12.75">
      <c r="A133" s="4">
        <v>620</v>
      </c>
      <c r="B133" s="15" t="s">
        <v>12</v>
      </c>
      <c r="C133" s="7">
        <v>205</v>
      </c>
      <c r="D133" s="7">
        <v>60</v>
      </c>
      <c r="E133" s="7"/>
      <c r="F133" s="7">
        <f t="shared" si="24"/>
        <v>265</v>
      </c>
      <c r="H133" s="4"/>
      <c r="I133" s="4"/>
      <c r="J133" s="7"/>
      <c r="K133" s="7"/>
      <c r="M133" s="7"/>
      <c r="N133" s="7">
        <v>292.5</v>
      </c>
      <c r="O133" s="7"/>
      <c r="P133" s="7">
        <f t="shared" si="25"/>
        <v>292.5</v>
      </c>
      <c r="R133" s="7">
        <f t="shared" si="26"/>
        <v>2331.875</v>
      </c>
      <c r="S133" s="7">
        <f t="shared" si="27"/>
        <v>292.5</v>
      </c>
      <c r="T133" s="7">
        <f t="shared" si="29"/>
        <v>0</v>
      </c>
      <c r="U133" s="7">
        <f t="shared" si="28"/>
        <v>2624.375</v>
      </c>
    </row>
    <row r="134" spans="1:21" ht="12.75">
      <c r="A134" s="4">
        <v>621</v>
      </c>
      <c r="B134" s="15" t="s">
        <v>4</v>
      </c>
      <c r="C134" s="7"/>
      <c r="D134" s="7">
        <v>18</v>
      </c>
      <c r="E134" s="7"/>
      <c r="F134" s="7">
        <f t="shared" si="24"/>
        <v>18</v>
      </c>
      <c r="H134" s="4"/>
      <c r="I134" s="4"/>
      <c r="J134" s="7"/>
      <c r="K134" s="7"/>
      <c r="M134" s="7"/>
      <c r="N134" s="7">
        <v>39</v>
      </c>
      <c r="O134" s="7"/>
      <c r="P134" s="7">
        <f t="shared" si="25"/>
        <v>39</v>
      </c>
      <c r="R134" s="7">
        <f t="shared" si="26"/>
        <v>0</v>
      </c>
      <c r="S134" s="7">
        <f t="shared" si="27"/>
        <v>39</v>
      </c>
      <c r="T134" s="7">
        <f t="shared" si="29"/>
        <v>0</v>
      </c>
      <c r="U134" s="7">
        <f t="shared" si="28"/>
        <v>39</v>
      </c>
    </row>
    <row r="135" spans="1:21" ht="12.75">
      <c r="A135" s="4">
        <v>622</v>
      </c>
      <c r="B135" s="15" t="s">
        <v>5</v>
      </c>
      <c r="C135" s="7">
        <v>2485</v>
      </c>
      <c r="D135" s="7">
        <v>1304</v>
      </c>
      <c r="E135" s="7"/>
      <c r="F135" s="7">
        <f t="shared" si="24"/>
        <v>3789</v>
      </c>
      <c r="H135" s="4"/>
      <c r="I135" s="4"/>
      <c r="J135" s="7"/>
      <c r="K135" s="7"/>
      <c r="M135" s="7"/>
      <c r="N135" s="7">
        <v>8464.240000000002</v>
      </c>
      <c r="O135" s="7"/>
      <c r="P135" s="7">
        <f t="shared" si="25"/>
        <v>8464.240000000002</v>
      </c>
      <c r="R135" s="7">
        <f t="shared" si="26"/>
        <v>28266.875</v>
      </c>
      <c r="S135" s="7">
        <f t="shared" si="27"/>
        <v>8464.240000000002</v>
      </c>
      <c r="T135" s="7">
        <f t="shared" si="29"/>
        <v>0</v>
      </c>
      <c r="U135" s="7">
        <f t="shared" si="28"/>
        <v>36731.115000000005</v>
      </c>
    </row>
    <row r="136" spans="1:21" ht="12.75">
      <c r="A136" s="4">
        <v>623</v>
      </c>
      <c r="B136" s="15" t="s">
        <v>45</v>
      </c>
      <c r="C136" s="7"/>
      <c r="D136" s="7"/>
      <c r="E136" s="7"/>
      <c r="F136" s="7">
        <f t="shared" si="24"/>
        <v>0</v>
      </c>
      <c r="H136" s="4"/>
      <c r="I136" s="4"/>
      <c r="J136" s="7"/>
      <c r="K136" s="7"/>
      <c r="M136" s="7"/>
      <c r="N136" s="7"/>
      <c r="O136" s="7"/>
      <c r="P136" s="7">
        <f t="shared" si="25"/>
        <v>0</v>
      </c>
      <c r="R136" s="7">
        <f t="shared" si="26"/>
        <v>0</v>
      </c>
      <c r="S136" s="7">
        <f t="shared" si="27"/>
        <v>0</v>
      </c>
      <c r="T136" s="7">
        <f t="shared" si="29"/>
        <v>0</v>
      </c>
      <c r="U136" s="7">
        <f t="shared" si="28"/>
        <v>0</v>
      </c>
    </row>
    <row r="137" spans="1:21" ht="12.75">
      <c r="A137" s="4">
        <v>630</v>
      </c>
      <c r="B137" s="15" t="s">
        <v>28</v>
      </c>
      <c r="C137" s="7"/>
      <c r="D137" s="7"/>
      <c r="E137" s="7"/>
      <c r="F137" s="7">
        <f t="shared" si="24"/>
        <v>0</v>
      </c>
      <c r="H137" s="4"/>
      <c r="I137" s="4"/>
      <c r="J137" s="7"/>
      <c r="K137" s="7"/>
      <c r="M137" s="7"/>
      <c r="N137" s="7"/>
      <c r="O137" s="7"/>
      <c r="P137" s="7">
        <f t="shared" si="25"/>
        <v>0</v>
      </c>
      <c r="R137" s="7">
        <f t="shared" si="26"/>
        <v>0</v>
      </c>
      <c r="S137" s="7">
        <f>I137+N137</f>
        <v>0</v>
      </c>
      <c r="T137" s="7">
        <f t="shared" si="29"/>
        <v>0</v>
      </c>
      <c r="U137" s="7">
        <f t="shared" si="28"/>
        <v>0</v>
      </c>
    </row>
    <row r="138" spans="1:21" ht="12.75">
      <c r="A138" s="4">
        <v>651</v>
      </c>
      <c r="B138" s="15" t="s">
        <v>13</v>
      </c>
      <c r="C138" s="7">
        <v>1111</v>
      </c>
      <c r="D138" s="7">
        <v>6</v>
      </c>
      <c r="E138" s="7"/>
      <c r="F138" s="7">
        <f t="shared" si="24"/>
        <v>1117</v>
      </c>
      <c r="H138" s="4"/>
      <c r="I138" s="4"/>
      <c r="J138" s="7"/>
      <c r="K138" s="7"/>
      <c r="M138" s="7"/>
      <c r="N138" s="7">
        <v>153.52</v>
      </c>
      <c r="O138" s="7"/>
      <c r="P138" s="7">
        <f t="shared" si="25"/>
        <v>153.52</v>
      </c>
      <c r="R138" s="7">
        <f t="shared" si="26"/>
        <v>12637.625</v>
      </c>
      <c r="S138" s="7">
        <f t="shared" si="27"/>
        <v>153.52</v>
      </c>
      <c r="T138" s="7">
        <f t="shared" si="29"/>
        <v>0</v>
      </c>
      <c r="U138" s="7">
        <f t="shared" si="28"/>
        <v>12791.145</v>
      </c>
    </row>
    <row r="139" spans="1:21" ht="12.75">
      <c r="A139" s="4">
        <v>652</v>
      </c>
      <c r="B139" s="15" t="s">
        <v>6</v>
      </c>
      <c r="C139" s="7">
        <v>452</v>
      </c>
      <c r="D139" s="7">
        <v>308</v>
      </c>
      <c r="E139" s="7"/>
      <c r="F139" s="7">
        <f t="shared" si="24"/>
        <v>760</v>
      </c>
      <c r="H139" s="4"/>
      <c r="I139" s="4"/>
      <c r="J139" s="7"/>
      <c r="K139" s="7"/>
      <c r="M139" s="7"/>
      <c r="N139" s="7">
        <v>2702.7200000000003</v>
      </c>
      <c r="O139" s="7"/>
      <c r="P139" s="7">
        <f t="shared" si="25"/>
        <v>2702.7200000000003</v>
      </c>
      <c r="R139" s="7">
        <f t="shared" si="26"/>
        <v>5141.5</v>
      </c>
      <c r="S139" s="7">
        <f t="shared" si="27"/>
        <v>2702.7200000000003</v>
      </c>
      <c r="T139" s="7">
        <f t="shared" si="29"/>
        <v>0</v>
      </c>
      <c r="U139" s="7">
        <f t="shared" si="28"/>
        <v>7844.22</v>
      </c>
    </row>
    <row r="140" spans="1:21" ht="12.75">
      <c r="A140" s="4">
        <v>653</v>
      </c>
      <c r="B140" s="15" t="s">
        <v>7</v>
      </c>
      <c r="C140" s="7"/>
      <c r="D140" s="7">
        <v>0</v>
      </c>
      <c r="E140" s="7"/>
      <c r="F140" s="7">
        <f t="shared" si="24"/>
        <v>0</v>
      </c>
      <c r="H140" s="4"/>
      <c r="I140" s="4"/>
      <c r="J140" s="7"/>
      <c r="K140" s="7"/>
      <c r="M140" s="7"/>
      <c r="N140" s="40">
        <f>1066+X128</f>
        <v>107902.00000000001</v>
      </c>
      <c r="O140" s="40">
        <f>Y128</f>
        <v>53956</v>
      </c>
      <c r="P140" s="7">
        <f t="shared" si="25"/>
        <v>161858</v>
      </c>
      <c r="R140" s="7">
        <f t="shared" si="26"/>
        <v>0</v>
      </c>
      <c r="S140" s="7">
        <f t="shared" si="27"/>
        <v>107902.00000000001</v>
      </c>
      <c r="T140" s="7">
        <f t="shared" si="29"/>
        <v>53956</v>
      </c>
      <c r="U140" s="7">
        <f t="shared" si="28"/>
        <v>161858</v>
      </c>
    </row>
    <row r="141" spans="1:21" ht="12.75">
      <c r="A141" s="4">
        <v>670</v>
      </c>
      <c r="B141" s="15" t="s">
        <v>14</v>
      </c>
      <c r="C141" s="7"/>
      <c r="D141" s="7">
        <v>0</v>
      </c>
      <c r="E141" s="7"/>
      <c r="F141" s="7">
        <f t="shared" si="24"/>
        <v>0</v>
      </c>
      <c r="H141" s="4"/>
      <c r="I141" s="4"/>
      <c r="J141" s="7"/>
      <c r="K141" s="7"/>
      <c r="M141" s="7"/>
      <c r="N141" s="40">
        <f>5546.57+X129</f>
        <v>9692.21</v>
      </c>
      <c r="O141" s="7"/>
      <c r="P141" s="7">
        <f t="shared" si="25"/>
        <v>9692.21</v>
      </c>
      <c r="R141" s="7">
        <f t="shared" si="26"/>
        <v>0</v>
      </c>
      <c r="S141" s="7">
        <f t="shared" si="27"/>
        <v>9692.21</v>
      </c>
      <c r="T141" s="7">
        <f t="shared" si="29"/>
        <v>0</v>
      </c>
      <c r="U141" s="7">
        <f t="shared" si="28"/>
        <v>9692.21</v>
      </c>
    </row>
    <row r="142" spans="1:21" ht="12.75">
      <c r="A142" s="4">
        <v>671</v>
      </c>
      <c r="B142" s="15" t="s">
        <v>15</v>
      </c>
      <c r="C142" s="7"/>
      <c r="D142" s="7">
        <v>4</v>
      </c>
      <c r="E142" s="7"/>
      <c r="F142" s="7">
        <f t="shared" si="24"/>
        <v>4</v>
      </c>
      <c r="H142" s="5"/>
      <c r="I142" s="5"/>
      <c r="J142" s="7"/>
      <c r="K142" s="7"/>
      <c r="M142" s="7"/>
      <c r="N142" s="7">
        <v>512.5</v>
      </c>
      <c r="O142" s="7"/>
      <c r="P142" s="7">
        <f t="shared" si="25"/>
        <v>512.5</v>
      </c>
      <c r="R142" s="7">
        <f t="shared" si="26"/>
        <v>0</v>
      </c>
      <c r="S142" s="7">
        <f t="shared" si="27"/>
        <v>512.5</v>
      </c>
      <c r="T142" s="7">
        <f t="shared" si="29"/>
        <v>0</v>
      </c>
      <c r="U142" s="7">
        <f t="shared" si="28"/>
        <v>512.5</v>
      </c>
    </row>
    <row r="143" spans="1:21" ht="12.75">
      <c r="A143" s="2"/>
      <c r="B143" s="15" t="s">
        <v>21</v>
      </c>
      <c r="C143" s="7">
        <f>SUM(C123:C142)</f>
        <v>9082</v>
      </c>
      <c r="D143" s="7">
        <f>SUM(D123:D142)</f>
        <v>7480</v>
      </c>
      <c r="E143" s="7">
        <f>SUM(E123:E142)</f>
        <v>178</v>
      </c>
      <c r="F143" s="7">
        <f t="shared" si="24"/>
        <v>16740</v>
      </c>
      <c r="H143" s="10">
        <f>SUM(H127:H142)</f>
        <v>3754.8599999999997</v>
      </c>
      <c r="I143" s="10">
        <f>SUM(I127:I142)</f>
        <v>3162.820000000001</v>
      </c>
      <c r="J143" s="10"/>
      <c r="K143" s="10">
        <f>SUM(H143:J143)</f>
        <v>6917.68</v>
      </c>
      <c r="M143" s="7"/>
      <c r="N143" s="7">
        <f>SUM(N123:N142)</f>
        <v>161249.00999999998</v>
      </c>
      <c r="O143" s="7">
        <f>SUM(O123:O142)</f>
        <v>55003.15</v>
      </c>
      <c r="P143" s="7">
        <f>SUM(P123:P142)</f>
        <v>216252.15999999997</v>
      </c>
      <c r="R143" s="7">
        <f>SUM(R123:R142)</f>
        <v>107062.61</v>
      </c>
      <c r="S143" s="7">
        <f t="shared" si="27"/>
        <v>164411.83</v>
      </c>
      <c r="T143" s="7">
        <f t="shared" si="29"/>
        <v>55003.15</v>
      </c>
      <c r="U143" s="7">
        <f>SUM(U123:U142)</f>
        <v>326477.59</v>
      </c>
    </row>
    <row r="144" ht="12.75">
      <c r="P144" s="34">
        <v>51363</v>
      </c>
    </row>
    <row r="145" spans="2:9" ht="12.75">
      <c r="B145" t="s">
        <v>67</v>
      </c>
      <c r="C145">
        <f>91/8</f>
        <v>11.375</v>
      </c>
      <c r="D145" t="s">
        <v>25</v>
      </c>
      <c r="F145" s="27">
        <f>(2186.25-93.75)*8</f>
        <v>16740</v>
      </c>
      <c r="G145" s="26" t="s">
        <v>61</v>
      </c>
      <c r="H145" s="26"/>
      <c r="I145" s="27"/>
    </row>
    <row r="146" ht="12.75">
      <c r="B146" t="s">
        <v>30</v>
      </c>
    </row>
    <row r="147" ht="12.75">
      <c r="F147" s="34">
        <f>F145-F143</f>
        <v>0</v>
      </c>
    </row>
    <row r="149" spans="3:26" ht="39" customHeight="1">
      <c r="C149" s="51" t="s">
        <v>71</v>
      </c>
      <c r="D149" s="43"/>
      <c r="E149" s="43"/>
      <c r="F149" s="43"/>
      <c r="G149" s="51" t="s">
        <v>72</v>
      </c>
      <c r="H149" s="43"/>
      <c r="I149" s="43"/>
      <c r="J149" s="43"/>
      <c r="K149" s="51" t="s">
        <v>73</v>
      </c>
      <c r="L149" s="43"/>
      <c r="M149" s="43"/>
      <c r="N149" s="43"/>
      <c r="O149" s="51" t="s">
        <v>74</v>
      </c>
      <c r="P149" s="43"/>
      <c r="Q149" s="43"/>
      <c r="R149" s="43"/>
      <c r="S149" s="51" t="s">
        <v>75</v>
      </c>
      <c r="T149" s="43"/>
      <c r="U149" s="43"/>
      <c r="V149" s="43"/>
      <c r="W149" s="52" t="s">
        <v>76</v>
      </c>
      <c r="X149" s="53"/>
      <c r="Y149" s="53"/>
      <c r="Z149" s="53"/>
    </row>
    <row r="150" spans="1:27" ht="25.5">
      <c r="A150" s="2" t="s">
        <v>34</v>
      </c>
      <c r="B150" s="12" t="s">
        <v>33</v>
      </c>
      <c r="C150" s="8" t="s">
        <v>20</v>
      </c>
      <c r="D150" s="8" t="s">
        <v>18</v>
      </c>
      <c r="E150" s="8" t="s">
        <v>19</v>
      </c>
      <c r="F150" s="9" t="s">
        <v>17</v>
      </c>
      <c r="G150" s="8" t="s">
        <v>20</v>
      </c>
      <c r="H150" s="8" t="s">
        <v>18</v>
      </c>
      <c r="I150" s="8" t="s">
        <v>19</v>
      </c>
      <c r="J150" s="9" t="s">
        <v>17</v>
      </c>
      <c r="K150" s="8" t="s">
        <v>20</v>
      </c>
      <c r="L150" s="8" t="s">
        <v>18</v>
      </c>
      <c r="M150" s="8" t="s">
        <v>19</v>
      </c>
      <c r="N150" s="9" t="s">
        <v>17</v>
      </c>
      <c r="O150" s="8" t="s">
        <v>20</v>
      </c>
      <c r="P150" s="8" t="s">
        <v>18</v>
      </c>
      <c r="Q150" s="8" t="s">
        <v>19</v>
      </c>
      <c r="R150" s="9" t="s">
        <v>17</v>
      </c>
      <c r="S150" s="8" t="s">
        <v>20</v>
      </c>
      <c r="T150" s="8" t="s">
        <v>18</v>
      </c>
      <c r="U150" s="8" t="s">
        <v>19</v>
      </c>
      <c r="V150" s="9" t="s">
        <v>17</v>
      </c>
      <c r="W150" s="13" t="s">
        <v>20</v>
      </c>
      <c r="X150" s="13" t="s">
        <v>18</v>
      </c>
      <c r="Y150" s="13" t="s">
        <v>19</v>
      </c>
      <c r="Z150" s="14" t="s">
        <v>17</v>
      </c>
      <c r="AA150" s="22" t="s">
        <v>59</v>
      </c>
    </row>
    <row r="151" spans="1:27" ht="12.75">
      <c r="A151" s="3" t="s">
        <v>42</v>
      </c>
      <c r="B151" s="15" t="s">
        <v>68</v>
      </c>
      <c r="C151" s="42">
        <v>0</v>
      </c>
      <c r="D151" s="8">
        <v>0</v>
      </c>
      <c r="E151" s="8">
        <v>0</v>
      </c>
      <c r="F151" s="9">
        <v>0</v>
      </c>
      <c r="G151" s="29">
        <f>R33</f>
        <v>4344.950000000001</v>
      </c>
      <c r="H151" s="29">
        <f aca="true" t="shared" si="30" ref="H151:J165">S33</f>
        <v>246.5</v>
      </c>
      <c r="I151" s="29">
        <f t="shared" si="30"/>
        <v>0</v>
      </c>
      <c r="J151" s="29">
        <f t="shared" si="30"/>
        <v>4591.450000000001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37">
        <f>(C151+G151+K151+O151+S151)/5</f>
        <v>868.9900000000001</v>
      </c>
      <c r="X151" s="37">
        <f aca="true" t="shared" si="31" ref="X151:Y166">(D151+H151+L151+P151+T151)/5</f>
        <v>49.3</v>
      </c>
      <c r="Y151" s="37">
        <f t="shared" si="31"/>
        <v>0</v>
      </c>
      <c r="Z151" s="38">
        <f>SUM(W151:Y151)</f>
        <v>918.2900000000001</v>
      </c>
      <c r="AA151" s="4">
        <v>603</v>
      </c>
    </row>
    <row r="152" spans="1:27" ht="12.75">
      <c r="A152" s="3" t="s">
        <v>43</v>
      </c>
      <c r="B152" s="15" t="s">
        <v>0</v>
      </c>
      <c r="C152" s="10">
        <f>R4</f>
        <v>1137.5</v>
      </c>
      <c r="D152" s="7">
        <f aca="true" t="shared" si="32" ref="D152:F163">S4</f>
        <v>0</v>
      </c>
      <c r="E152" s="7">
        <f t="shared" si="32"/>
        <v>0</v>
      </c>
      <c r="F152" s="7">
        <f t="shared" si="32"/>
        <v>1137.5</v>
      </c>
      <c r="G152" s="29">
        <f aca="true" t="shared" si="33" ref="G152:G165">R34</f>
        <v>56.875</v>
      </c>
      <c r="H152" s="29">
        <f t="shared" si="30"/>
        <v>0</v>
      </c>
      <c r="I152" s="29">
        <f t="shared" si="30"/>
        <v>0</v>
      </c>
      <c r="J152" s="29">
        <f t="shared" si="30"/>
        <v>56.875</v>
      </c>
      <c r="K152" s="7">
        <f>R64</f>
        <v>4993.625</v>
      </c>
      <c r="L152" s="7">
        <f aca="true" t="shared" si="34" ref="L152:N165">S64</f>
        <v>0</v>
      </c>
      <c r="M152" s="7">
        <f t="shared" si="34"/>
        <v>0</v>
      </c>
      <c r="N152" s="7">
        <f t="shared" si="34"/>
        <v>4993.625</v>
      </c>
      <c r="O152" s="7">
        <f>R93</f>
        <v>841.75</v>
      </c>
      <c r="P152" s="7">
        <f aca="true" t="shared" si="35" ref="P152:R167">S93</f>
        <v>0</v>
      </c>
      <c r="Q152" s="7">
        <f t="shared" si="35"/>
        <v>0</v>
      </c>
      <c r="R152" s="7">
        <f t="shared" si="35"/>
        <v>841.75</v>
      </c>
      <c r="S152" s="7">
        <f>R123</f>
        <v>2843.75</v>
      </c>
      <c r="T152" s="7">
        <f>S123</f>
        <v>0</v>
      </c>
      <c r="U152" s="7">
        <f>T123</f>
        <v>0</v>
      </c>
      <c r="V152" s="7">
        <f>U123</f>
        <v>2843.75</v>
      </c>
      <c r="W152" s="37">
        <f aca="true" t="shared" si="36" ref="W152:W172">(C152+G152+K152+O152+S152)/5</f>
        <v>1974.7</v>
      </c>
      <c r="X152" s="37">
        <f t="shared" si="31"/>
        <v>0</v>
      </c>
      <c r="Y152" s="37">
        <f t="shared" si="31"/>
        <v>0</v>
      </c>
      <c r="Z152" s="38">
        <f aca="true" t="shared" si="37" ref="Z152:Z173">SUM(W152:Y152)</f>
        <v>1974.7</v>
      </c>
      <c r="AA152" s="4">
        <v>604</v>
      </c>
    </row>
    <row r="153" spans="1:27" ht="25.5">
      <c r="A153" s="3" t="s">
        <v>35</v>
      </c>
      <c r="B153" s="15" t="s">
        <v>11</v>
      </c>
      <c r="C153" s="10">
        <f aca="true" t="shared" si="38" ref="C153:C165">R5</f>
        <v>5778.5</v>
      </c>
      <c r="D153" s="7">
        <f t="shared" si="32"/>
        <v>4236.39</v>
      </c>
      <c r="E153" s="7">
        <f t="shared" si="32"/>
        <v>0</v>
      </c>
      <c r="F153" s="7">
        <f t="shared" si="32"/>
        <v>10014.89</v>
      </c>
      <c r="G153" s="29">
        <f t="shared" si="33"/>
        <v>3651.375</v>
      </c>
      <c r="H153" s="29">
        <f t="shared" si="30"/>
        <v>4843.81</v>
      </c>
      <c r="I153" s="29">
        <f t="shared" si="30"/>
        <v>421.2</v>
      </c>
      <c r="J153" s="29">
        <f t="shared" si="30"/>
        <v>8916.385000000002</v>
      </c>
      <c r="K153" s="7">
        <f aca="true" t="shared" si="39" ref="K153:K165">R65</f>
        <v>6301.75</v>
      </c>
      <c r="L153" s="7">
        <f t="shared" si="34"/>
        <v>3662.11</v>
      </c>
      <c r="M153" s="7">
        <f t="shared" si="34"/>
        <v>994.5</v>
      </c>
      <c r="N153" s="7">
        <f t="shared" si="34"/>
        <v>10958.36</v>
      </c>
      <c r="O153" s="7">
        <f aca="true" t="shared" si="40" ref="O153:O167">R94</f>
        <v>13490.75</v>
      </c>
      <c r="P153" s="7">
        <f t="shared" si="35"/>
        <v>3034.2000000000003</v>
      </c>
      <c r="Q153" s="7">
        <f t="shared" si="35"/>
        <v>631.8</v>
      </c>
      <c r="R153" s="7">
        <f t="shared" si="35"/>
        <v>17156.75</v>
      </c>
      <c r="S153" s="7">
        <f aca="true" t="shared" si="41" ref="S153:V165">R124</f>
        <v>10146.5</v>
      </c>
      <c r="T153" s="7">
        <f t="shared" si="41"/>
        <v>4369.960000000001</v>
      </c>
      <c r="U153" s="7">
        <f t="shared" si="41"/>
        <v>456.3</v>
      </c>
      <c r="V153" s="7">
        <f t="shared" si="41"/>
        <v>14972.76</v>
      </c>
      <c r="W153" s="37">
        <f t="shared" si="36"/>
        <v>7873.775</v>
      </c>
      <c r="X153" s="37">
        <f>(D153+H153+L153+P153+T153)/5</f>
        <v>4029.2940000000003</v>
      </c>
      <c r="Y153" s="37">
        <f>(E153+I153+M153+Q153+U153)/5</f>
        <v>500.76000000000005</v>
      </c>
      <c r="Z153" s="38">
        <f t="shared" si="37"/>
        <v>12403.829</v>
      </c>
      <c r="AA153" s="4">
        <v>610</v>
      </c>
    </row>
    <row r="154" spans="1:27" ht="25.5">
      <c r="A154" s="3" t="s">
        <v>35</v>
      </c>
      <c r="B154" s="15" t="s">
        <v>10</v>
      </c>
      <c r="C154" s="10">
        <f t="shared" si="38"/>
        <v>21623.875</v>
      </c>
      <c r="D154" s="7">
        <f t="shared" si="32"/>
        <v>21180.51</v>
      </c>
      <c r="E154" s="7">
        <f t="shared" si="32"/>
        <v>105.3</v>
      </c>
      <c r="F154" s="7">
        <f t="shared" si="32"/>
        <v>42909.685</v>
      </c>
      <c r="G154" s="29">
        <f t="shared" si="33"/>
        <v>20952.75</v>
      </c>
      <c r="H154" s="29">
        <f t="shared" si="30"/>
        <v>22617.790000000008</v>
      </c>
      <c r="I154" s="29">
        <f t="shared" si="30"/>
        <v>87.75</v>
      </c>
      <c r="J154" s="29">
        <f t="shared" si="30"/>
        <v>43658.29000000001</v>
      </c>
      <c r="K154" s="7">
        <f t="shared" si="39"/>
        <v>20839</v>
      </c>
      <c r="L154" s="7">
        <f t="shared" si="34"/>
        <v>22129.25000000001</v>
      </c>
      <c r="M154" s="7">
        <f t="shared" si="34"/>
        <v>70.2</v>
      </c>
      <c r="N154" s="7">
        <f t="shared" si="34"/>
        <v>43038.45000000001</v>
      </c>
      <c r="O154" s="7">
        <f t="shared" si="40"/>
        <v>24376.625</v>
      </c>
      <c r="P154" s="7">
        <f t="shared" si="35"/>
        <v>20684.279999999984</v>
      </c>
      <c r="Q154" s="7">
        <f t="shared" si="35"/>
        <v>105.30000000000001</v>
      </c>
      <c r="R154" s="7">
        <f t="shared" si="35"/>
        <v>45166.20499999999</v>
      </c>
      <c r="S154" s="7">
        <f t="shared" si="41"/>
        <v>20008.625</v>
      </c>
      <c r="T154" s="7">
        <f t="shared" si="41"/>
        <v>19707.339999999982</v>
      </c>
      <c r="U154" s="7">
        <f t="shared" si="41"/>
        <v>278.85</v>
      </c>
      <c r="V154" s="7">
        <f t="shared" si="41"/>
        <v>39994.81499999998</v>
      </c>
      <c r="W154" s="37">
        <f t="shared" si="36"/>
        <v>21560.175</v>
      </c>
      <c r="X154" s="37">
        <f t="shared" si="31"/>
        <v>21263.833999999995</v>
      </c>
      <c r="Y154" s="37">
        <f t="shared" si="31"/>
        <v>129.48000000000002</v>
      </c>
      <c r="Z154" s="38">
        <f t="shared" si="37"/>
        <v>42953.488999999994</v>
      </c>
      <c r="AA154" s="4">
        <v>611</v>
      </c>
    </row>
    <row r="155" spans="1:27" ht="12.75">
      <c r="A155" s="2" t="s">
        <v>37</v>
      </c>
      <c r="B155" s="15" t="s">
        <v>46</v>
      </c>
      <c r="C155" s="10">
        <f t="shared" si="38"/>
        <v>5733</v>
      </c>
      <c r="D155" s="7">
        <f t="shared" si="32"/>
        <v>2468.7000000000003</v>
      </c>
      <c r="E155" s="7">
        <f t="shared" si="32"/>
        <v>0</v>
      </c>
      <c r="F155" s="7">
        <f t="shared" si="32"/>
        <v>8201.7</v>
      </c>
      <c r="G155" s="29">
        <f t="shared" si="33"/>
        <v>6267.625</v>
      </c>
      <c r="H155" s="29">
        <f t="shared" si="30"/>
        <v>3849.299999999997</v>
      </c>
      <c r="I155" s="29">
        <f t="shared" si="30"/>
        <v>0</v>
      </c>
      <c r="J155" s="29">
        <f t="shared" si="30"/>
        <v>10116.924999999997</v>
      </c>
      <c r="K155" s="7">
        <f t="shared" si="39"/>
        <v>4868.5</v>
      </c>
      <c r="L155" s="7">
        <f t="shared" si="34"/>
        <v>2815.7999999999965</v>
      </c>
      <c r="M155" s="7">
        <f t="shared" si="34"/>
        <v>0</v>
      </c>
      <c r="N155" s="7">
        <f t="shared" si="34"/>
        <v>7684.2999999999965</v>
      </c>
      <c r="O155" s="7">
        <f t="shared" si="40"/>
        <v>7189</v>
      </c>
      <c r="P155" s="7">
        <f t="shared" si="35"/>
        <v>2679.2999999999984</v>
      </c>
      <c r="Q155" s="7">
        <f t="shared" si="35"/>
        <v>0</v>
      </c>
      <c r="R155" s="7">
        <f t="shared" si="35"/>
        <v>9868.3</v>
      </c>
      <c r="S155" s="7">
        <f t="shared" si="41"/>
        <v>8144.5</v>
      </c>
      <c r="T155" s="7">
        <f t="shared" si="41"/>
        <v>2901.599999999998</v>
      </c>
      <c r="U155" s="7">
        <f t="shared" si="41"/>
        <v>0</v>
      </c>
      <c r="V155" s="7">
        <f t="shared" si="41"/>
        <v>11046.099999999999</v>
      </c>
      <c r="W155" s="37">
        <f t="shared" si="36"/>
        <v>6440.525</v>
      </c>
      <c r="X155" s="37">
        <f t="shared" si="31"/>
        <v>2942.939999999998</v>
      </c>
      <c r="Y155" s="37">
        <f t="shared" si="31"/>
        <v>0</v>
      </c>
      <c r="Z155" s="38">
        <f t="shared" si="37"/>
        <v>9383.464999999997</v>
      </c>
      <c r="AA155" s="4">
        <v>612</v>
      </c>
    </row>
    <row r="156" spans="1:27" ht="25.5">
      <c r="A156" s="3" t="s">
        <v>38</v>
      </c>
      <c r="B156" s="15" t="s">
        <v>1</v>
      </c>
      <c r="C156" s="10">
        <f t="shared" si="38"/>
        <v>225.05</v>
      </c>
      <c r="D156" s="7">
        <f t="shared" si="32"/>
        <v>1907.3799999999997</v>
      </c>
      <c r="E156" s="7">
        <f t="shared" si="32"/>
        <v>60.84</v>
      </c>
      <c r="F156" s="7">
        <f t="shared" si="32"/>
        <v>2193.27</v>
      </c>
      <c r="G156" s="29">
        <f t="shared" si="33"/>
        <v>733.45</v>
      </c>
      <c r="H156" s="29">
        <f t="shared" si="30"/>
        <v>2918.41</v>
      </c>
      <c r="I156" s="29">
        <f t="shared" si="30"/>
        <v>0</v>
      </c>
      <c r="J156" s="29">
        <f t="shared" si="30"/>
        <v>3651.8599999999997</v>
      </c>
      <c r="K156" s="7">
        <f t="shared" si="39"/>
        <v>311.44</v>
      </c>
      <c r="L156" s="7">
        <f t="shared" si="34"/>
        <v>2845.83</v>
      </c>
      <c r="M156" s="7">
        <f t="shared" si="34"/>
        <v>0</v>
      </c>
      <c r="N156" s="7">
        <f t="shared" si="34"/>
        <v>3157.27</v>
      </c>
      <c r="O156" s="7">
        <f t="shared" si="40"/>
        <v>381.54</v>
      </c>
      <c r="P156" s="7">
        <f t="shared" si="35"/>
        <v>4435.73</v>
      </c>
      <c r="Q156" s="7">
        <f t="shared" si="35"/>
        <v>0</v>
      </c>
      <c r="R156" s="7">
        <f t="shared" si="35"/>
        <v>4817.2699999999995</v>
      </c>
      <c r="S156" s="7">
        <f t="shared" si="41"/>
        <v>13594.235</v>
      </c>
      <c r="T156" s="7">
        <f t="shared" si="41"/>
        <v>4620.510000000001</v>
      </c>
      <c r="U156" s="7">
        <f t="shared" si="41"/>
        <v>0</v>
      </c>
      <c r="V156" s="7">
        <f t="shared" si="41"/>
        <v>18214.745000000003</v>
      </c>
      <c r="W156" s="37">
        <f t="shared" si="36"/>
        <v>3049.143</v>
      </c>
      <c r="X156" s="37">
        <f t="shared" si="31"/>
        <v>3345.572</v>
      </c>
      <c r="Y156" s="37">
        <f t="shared" si="31"/>
        <v>12.168000000000001</v>
      </c>
      <c r="Z156" s="38">
        <f t="shared" si="37"/>
        <v>6406.883</v>
      </c>
      <c r="AA156" s="4">
        <v>613</v>
      </c>
    </row>
    <row r="157" spans="1:27" ht="12.75">
      <c r="A157" s="2" t="s">
        <v>39</v>
      </c>
      <c r="B157" s="1" t="s">
        <v>2</v>
      </c>
      <c r="C157" s="10">
        <f t="shared" si="38"/>
        <v>0</v>
      </c>
      <c r="D157" s="7">
        <f t="shared" si="32"/>
        <v>43.88</v>
      </c>
      <c r="E157" s="7">
        <f t="shared" si="32"/>
        <v>0</v>
      </c>
      <c r="F157" s="7">
        <f t="shared" si="32"/>
        <v>43.88</v>
      </c>
      <c r="G157" s="29">
        <f t="shared" si="33"/>
        <v>0</v>
      </c>
      <c r="H157" s="29">
        <f t="shared" si="30"/>
        <v>0</v>
      </c>
      <c r="I157" s="29">
        <f t="shared" si="30"/>
        <v>0</v>
      </c>
      <c r="J157" s="29">
        <f t="shared" si="30"/>
        <v>0</v>
      </c>
      <c r="K157" s="7">
        <f t="shared" si="39"/>
        <v>0</v>
      </c>
      <c r="L157" s="7">
        <f t="shared" si="34"/>
        <v>520.21</v>
      </c>
      <c r="M157" s="7">
        <f t="shared" si="34"/>
        <v>0</v>
      </c>
      <c r="N157" s="7">
        <f t="shared" si="34"/>
        <v>520.21</v>
      </c>
      <c r="O157" s="7">
        <f t="shared" si="40"/>
        <v>170.625</v>
      </c>
      <c r="P157" s="7">
        <f t="shared" si="35"/>
        <v>61.43</v>
      </c>
      <c r="Q157" s="7">
        <f t="shared" si="35"/>
        <v>0</v>
      </c>
      <c r="R157" s="7">
        <f t="shared" si="35"/>
        <v>232.055</v>
      </c>
      <c r="S157" s="7">
        <f t="shared" si="41"/>
        <v>0</v>
      </c>
      <c r="T157" s="7">
        <f t="shared" si="41"/>
        <v>0</v>
      </c>
      <c r="U157" s="7">
        <f t="shared" si="41"/>
        <v>0</v>
      </c>
      <c r="V157" s="7">
        <f t="shared" si="41"/>
        <v>0</v>
      </c>
      <c r="W157" s="37">
        <f t="shared" si="36"/>
        <v>34.125</v>
      </c>
      <c r="X157" s="37">
        <f t="shared" si="31"/>
        <v>125.104</v>
      </c>
      <c r="Y157" s="37">
        <f t="shared" si="31"/>
        <v>0</v>
      </c>
      <c r="Z157" s="38">
        <f t="shared" si="37"/>
        <v>159.22899999999998</v>
      </c>
      <c r="AA157" s="4">
        <v>614</v>
      </c>
    </row>
    <row r="158" spans="1:27" ht="12.75">
      <c r="A158" s="2" t="s">
        <v>39</v>
      </c>
      <c r="B158" s="15" t="s">
        <v>8</v>
      </c>
      <c r="C158" s="10">
        <f t="shared" si="38"/>
        <v>659.75</v>
      </c>
      <c r="D158" s="7">
        <f t="shared" si="32"/>
        <v>403.6700000000001</v>
      </c>
      <c r="E158" s="7">
        <f t="shared" si="32"/>
        <v>0</v>
      </c>
      <c r="F158" s="7">
        <f t="shared" si="32"/>
        <v>1063.42</v>
      </c>
      <c r="G158" s="29">
        <f t="shared" si="33"/>
        <v>705.25</v>
      </c>
      <c r="H158" s="29">
        <f t="shared" si="30"/>
        <v>228.17000000000002</v>
      </c>
      <c r="I158" s="29">
        <f t="shared" si="30"/>
        <v>0</v>
      </c>
      <c r="J158" s="29">
        <f t="shared" si="30"/>
        <v>933.4200000000001</v>
      </c>
      <c r="K158" s="7">
        <f t="shared" si="39"/>
        <v>534.625</v>
      </c>
      <c r="L158" s="7">
        <f t="shared" si="34"/>
        <v>289.59999999999997</v>
      </c>
      <c r="M158" s="7">
        <f t="shared" si="34"/>
        <v>0</v>
      </c>
      <c r="N158" s="7">
        <f t="shared" si="34"/>
        <v>824.2249999999999</v>
      </c>
      <c r="O158" s="7">
        <f t="shared" si="40"/>
        <v>568.75</v>
      </c>
      <c r="P158" s="7">
        <f t="shared" si="35"/>
        <v>263.27</v>
      </c>
      <c r="Q158" s="7">
        <f t="shared" si="35"/>
        <v>0</v>
      </c>
      <c r="R158" s="7">
        <f t="shared" si="35"/>
        <v>832.02</v>
      </c>
      <c r="S158" s="7">
        <f t="shared" si="41"/>
        <v>762.125</v>
      </c>
      <c r="T158" s="7">
        <f t="shared" si="41"/>
        <v>254.5</v>
      </c>
      <c r="U158" s="7">
        <f t="shared" si="41"/>
        <v>0</v>
      </c>
      <c r="V158" s="7">
        <f t="shared" si="41"/>
        <v>1016.625</v>
      </c>
      <c r="W158" s="37">
        <f t="shared" si="36"/>
        <v>646.1</v>
      </c>
      <c r="X158" s="37">
        <f t="shared" si="31"/>
        <v>287.842</v>
      </c>
      <c r="Y158" s="37">
        <f t="shared" si="31"/>
        <v>0</v>
      </c>
      <c r="Z158" s="38">
        <f t="shared" si="37"/>
        <v>933.942</v>
      </c>
      <c r="AA158" s="4">
        <v>615</v>
      </c>
    </row>
    <row r="159" spans="1:27" ht="12.75">
      <c r="A159" s="2" t="s">
        <v>37</v>
      </c>
      <c r="B159" s="15" t="s">
        <v>47</v>
      </c>
      <c r="C159" s="10">
        <f t="shared" si="38"/>
        <v>1365</v>
      </c>
      <c r="D159" s="7">
        <f t="shared" si="32"/>
        <v>5655</v>
      </c>
      <c r="E159" s="7">
        <f t="shared" si="32"/>
        <v>0</v>
      </c>
      <c r="F159" s="7">
        <f t="shared" si="32"/>
        <v>7020</v>
      </c>
      <c r="G159" s="29">
        <f t="shared" si="33"/>
        <v>1365</v>
      </c>
      <c r="H159" s="29">
        <f t="shared" si="30"/>
        <v>4056</v>
      </c>
      <c r="I159" s="29">
        <f t="shared" si="30"/>
        <v>0</v>
      </c>
      <c r="J159" s="29">
        <f t="shared" si="30"/>
        <v>5421</v>
      </c>
      <c r="K159" s="7">
        <f t="shared" si="39"/>
        <v>910</v>
      </c>
      <c r="L159" s="7">
        <f t="shared" si="34"/>
        <v>3510</v>
      </c>
      <c r="M159" s="7">
        <f t="shared" si="34"/>
        <v>0</v>
      </c>
      <c r="N159" s="7">
        <f t="shared" si="34"/>
        <v>4420</v>
      </c>
      <c r="O159" s="7">
        <f t="shared" si="40"/>
        <v>1820</v>
      </c>
      <c r="P159" s="7">
        <f t="shared" si="35"/>
        <v>3393</v>
      </c>
      <c r="Q159" s="7">
        <f t="shared" si="35"/>
        <v>0</v>
      </c>
      <c r="R159" s="7">
        <f t="shared" si="35"/>
        <v>5213</v>
      </c>
      <c r="S159" s="7">
        <f t="shared" si="41"/>
        <v>3185</v>
      </c>
      <c r="T159" s="7">
        <f t="shared" si="41"/>
        <v>2223</v>
      </c>
      <c r="U159" s="7">
        <f t="shared" si="41"/>
        <v>312</v>
      </c>
      <c r="V159" s="7">
        <f t="shared" si="41"/>
        <v>5720</v>
      </c>
      <c r="W159" s="37">
        <f t="shared" si="36"/>
        <v>1729</v>
      </c>
      <c r="X159" s="37">
        <f t="shared" si="31"/>
        <v>3767.4</v>
      </c>
      <c r="Y159" s="37">
        <f t="shared" si="31"/>
        <v>62.4</v>
      </c>
      <c r="Z159" s="38">
        <f t="shared" si="37"/>
        <v>5558.799999999999</v>
      </c>
      <c r="AA159" s="4">
        <v>616</v>
      </c>
    </row>
    <row r="160" spans="1:27" ht="12.75">
      <c r="A160" s="2" t="s">
        <v>37</v>
      </c>
      <c r="B160" s="15" t="s">
        <v>48</v>
      </c>
      <c r="C160" s="10">
        <f t="shared" si="38"/>
        <v>0</v>
      </c>
      <c r="D160" s="7">
        <f t="shared" si="32"/>
        <v>491.4</v>
      </c>
      <c r="E160" s="7">
        <f t="shared" si="32"/>
        <v>0</v>
      </c>
      <c r="F160" s="7">
        <f t="shared" si="32"/>
        <v>491.4</v>
      </c>
      <c r="G160" s="29">
        <f t="shared" si="33"/>
        <v>0</v>
      </c>
      <c r="H160" s="29">
        <f t="shared" si="30"/>
        <v>292.5</v>
      </c>
      <c r="I160" s="29">
        <f t="shared" si="30"/>
        <v>0</v>
      </c>
      <c r="J160" s="29">
        <f t="shared" si="30"/>
        <v>292.5</v>
      </c>
      <c r="K160" s="7">
        <f t="shared" si="39"/>
        <v>0</v>
      </c>
      <c r="L160" s="7">
        <f t="shared" si="34"/>
        <v>409.5</v>
      </c>
      <c r="M160" s="7">
        <f t="shared" si="34"/>
        <v>0</v>
      </c>
      <c r="N160" s="7">
        <f t="shared" si="34"/>
        <v>409.5</v>
      </c>
      <c r="O160" s="7">
        <f t="shared" si="40"/>
        <v>0</v>
      </c>
      <c r="P160" s="7">
        <f t="shared" si="35"/>
        <v>280.79999999999995</v>
      </c>
      <c r="Q160" s="7">
        <f t="shared" si="35"/>
        <v>0</v>
      </c>
      <c r="R160" s="7">
        <f t="shared" si="35"/>
        <v>280.79999999999995</v>
      </c>
      <c r="S160" s="7">
        <f t="shared" si="41"/>
        <v>0</v>
      </c>
      <c r="T160" s="7">
        <f t="shared" si="41"/>
        <v>561.6</v>
      </c>
      <c r="U160" s="7">
        <f t="shared" si="41"/>
        <v>0</v>
      </c>
      <c r="V160" s="7">
        <f t="shared" si="41"/>
        <v>561.6</v>
      </c>
      <c r="W160" s="37">
        <f t="shared" si="36"/>
        <v>0</v>
      </c>
      <c r="X160" s="37">
        <f t="shared" si="31"/>
        <v>407.16</v>
      </c>
      <c r="Y160" s="37">
        <f t="shared" si="31"/>
        <v>0</v>
      </c>
      <c r="Z160" s="38">
        <f t="shared" si="37"/>
        <v>407.16</v>
      </c>
      <c r="AA160" s="4">
        <v>617</v>
      </c>
    </row>
    <row r="161" spans="1:27" ht="25.5">
      <c r="A161" s="3" t="s">
        <v>38</v>
      </c>
      <c r="B161" s="15" t="s">
        <v>9</v>
      </c>
      <c r="C161" s="10">
        <f t="shared" si="38"/>
        <v>0</v>
      </c>
      <c r="D161" s="7">
        <f t="shared" si="32"/>
        <v>27.5</v>
      </c>
      <c r="E161" s="7">
        <f t="shared" si="32"/>
        <v>0</v>
      </c>
      <c r="F161" s="7">
        <f t="shared" si="32"/>
        <v>27.5</v>
      </c>
      <c r="G161" s="29">
        <f t="shared" si="33"/>
        <v>0</v>
      </c>
      <c r="H161" s="29">
        <f t="shared" si="30"/>
        <v>31.4</v>
      </c>
      <c r="I161" s="29">
        <f t="shared" si="30"/>
        <v>0</v>
      </c>
      <c r="J161" s="29">
        <f t="shared" si="30"/>
        <v>31.4</v>
      </c>
      <c r="K161" s="7">
        <f t="shared" si="39"/>
        <v>0</v>
      </c>
      <c r="L161" s="7">
        <f t="shared" si="34"/>
        <v>0</v>
      </c>
      <c r="M161" s="7">
        <f t="shared" si="34"/>
        <v>0</v>
      </c>
      <c r="N161" s="7">
        <f t="shared" si="34"/>
        <v>0</v>
      </c>
      <c r="O161" s="7">
        <f t="shared" si="40"/>
        <v>0</v>
      </c>
      <c r="P161" s="7">
        <f t="shared" si="35"/>
        <v>101.41000000000001</v>
      </c>
      <c r="Q161" s="7">
        <f t="shared" si="35"/>
        <v>0</v>
      </c>
      <c r="R161" s="7">
        <f t="shared" si="35"/>
        <v>101.41000000000001</v>
      </c>
      <c r="S161" s="7">
        <f t="shared" si="41"/>
        <v>0</v>
      </c>
      <c r="T161" s="7">
        <f t="shared" si="41"/>
        <v>14.63</v>
      </c>
      <c r="U161" s="7">
        <f t="shared" si="41"/>
        <v>0</v>
      </c>
      <c r="V161" s="7">
        <f t="shared" si="41"/>
        <v>14.63</v>
      </c>
      <c r="W161" s="37">
        <f t="shared" si="36"/>
        <v>0</v>
      </c>
      <c r="X161" s="37">
        <f t="shared" si="31"/>
        <v>34.988</v>
      </c>
      <c r="Y161" s="37">
        <f t="shared" si="31"/>
        <v>0</v>
      </c>
      <c r="Z161" s="38">
        <f t="shared" si="37"/>
        <v>34.988</v>
      </c>
      <c r="AA161" s="4">
        <v>618</v>
      </c>
    </row>
    <row r="162" spans="1:27" ht="12.75">
      <c r="A162" s="2" t="s">
        <v>12</v>
      </c>
      <c r="B162" s="15" t="s">
        <v>12</v>
      </c>
      <c r="C162" s="10">
        <f t="shared" si="38"/>
        <v>455</v>
      </c>
      <c r="D162" s="7">
        <f t="shared" si="32"/>
        <v>0</v>
      </c>
      <c r="E162" s="7">
        <f t="shared" si="32"/>
        <v>0</v>
      </c>
      <c r="F162" s="7">
        <f t="shared" si="32"/>
        <v>455</v>
      </c>
      <c r="G162" s="29">
        <f t="shared" si="33"/>
        <v>341.25</v>
      </c>
      <c r="H162" s="29">
        <f t="shared" si="30"/>
        <v>0</v>
      </c>
      <c r="I162" s="29">
        <f t="shared" si="30"/>
        <v>0</v>
      </c>
      <c r="J162" s="29">
        <f t="shared" si="30"/>
        <v>341.25</v>
      </c>
      <c r="K162" s="7">
        <f t="shared" si="39"/>
        <v>2275</v>
      </c>
      <c r="L162" s="7">
        <f t="shared" si="34"/>
        <v>53.63</v>
      </c>
      <c r="M162" s="7">
        <f t="shared" si="34"/>
        <v>0</v>
      </c>
      <c r="N162" s="7">
        <f t="shared" si="34"/>
        <v>2328.63</v>
      </c>
      <c r="O162" s="7">
        <f t="shared" si="40"/>
        <v>0</v>
      </c>
      <c r="P162" s="7">
        <f t="shared" si="35"/>
        <v>0</v>
      </c>
      <c r="Q162" s="7">
        <f t="shared" si="35"/>
        <v>0</v>
      </c>
      <c r="R162" s="7">
        <f t="shared" si="35"/>
        <v>0</v>
      </c>
      <c r="S162" s="7">
        <f t="shared" si="41"/>
        <v>2331.875</v>
      </c>
      <c r="T162" s="7">
        <f t="shared" si="41"/>
        <v>292.5</v>
      </c>
      <c r="U162" s="7">
        <f t="shared" si="41"/>
        <v>0</v>
      </c>
      <c r="V162" s="7">
        <f t="shared" si="41"/>
        <v>2624.375</v>
      </c>
      <c r="W162" s="37">
        <f>(C162+G162+K162+O162+S162)/5</f>
        <v>1080.625</v>
      </c>
      <c r="X162" s="37">
        <f t="shared" si="31"/>
        <v>69.226</v>
      </c>
      <c r="Y162" s="37">
        <f t="shared" si="31"/>
        <v>0</v>
      </c>
      <c r="Z162" s="38">
        <f t="shared" si="37"/>
        <v>1149.851</v>
      </c>
      <c r="AA162" s="4">
        <v>620</v>
      </c>
    </row>
    <row r="163" spans="1:27" ht="12.75">
      <c r="A163" s="2" t="s">
        <v>36</v>
      </c>
      <c r="B163" s="15" t="s">
        <v>4</v>
      </c>
      <c r="C163" s="10">
        <f t="shared" si="38"/>
        <v>0</v>
      </c>
      <c r="D163" s="7">
        <f t="shared" si="32"/>
        <v>68.25</v>
      </c>
      <c r="E163" s="7">
        <f t="shared" si="32"/>
        <v>0</v>
      </c>
      <c r="F163" s="7">
        <f t="shared" si="32"/>
        <v>68.25</v>
      </c>
      <c r="G163" s="29">
        <f t="shared" si="33"/>
        <v>0</v>
      </c>
      <c r="H163" s="29">
        <f t="shared" si="30"/>
        <v>54.6</v>
      </c>
      <c r="I163" s="29">
        <f t="shared" si="30"/>
        <v>0</v>
      </c>
      <c r="J163" s="29">
        <f t="shared" si="30"/>
        <v>54.6</v>
      </c>
      <c r="K163" s="7">
        <f t="shared" si="39"/>
        <v>0</v>
      </c>
      <c r="L163" s="7">
        <f t="shared" si="34"/>
        <v>54.6</v>
      </c>
      <c r="M163" s="7">
        <f t="shared" si="34"/>
        <v>0</v>
      </c>
      <c r="N163" s="7">
        <f t="shared" si="34"/>
        <v>54.6</v>
      </c>
      <c r="O163" s="7">
        <f t="shared" si="40"/>
        <v>0</v>
      </c>
      <c r="P163" s="7">
        <f t="shared" si="35"/>
        <v>54.6</v>
      </c>
      <c r="Q163" s="7">
        <f t="shared" si="35"/>
        <v>0</v>
      </c>
      <c r="R163" s="7">
        <f t="shared" si="35"/>
        <v>54.6</v>
      </c>
      <c r="S163" s="7">
        <f t="shared" si="41"/>
        <v>0</v>
      </c>
      <c r="T163" s="7">
        <f t="shared" si="41"/>
        <v>39</v>
      </c>
      <c r="U163" s="7">
        <f t="shared" si="41"/>
        <v>0</v>
      </c>
      <c r="V163" s="7">
        <f t="shared" si="41"/>
        <v>39</v>
      </c>
      <c r="W163" s="37">
        <f t="shared" si="36"/>
        <v>0</v>
      </c>
      <c r="X163" s="37">
        <f t="shared" si="31"/>
        <v>54.209999999999994</v>
      </c>
      <c r="Y163" s="37">
        <f t="shared" si="31"/>
        <v>0</v>
      </c>
      <c r="Z163" s="38">
        <f t="shared" si="37"/>
        <v>54.209999999999994</v>
      </c>
      <c r="AA163" s="4">
        <v>621</v>
      </c>
    </row>
    <row r="164" spans="1:27" ht="12.75">
      <c r="A164" s="2" t="s">
        <v>36</v>
      </c>
      <c r="B164" s="15" t="s">
        <v>5</v>
      </c>
      <c r="C164" s="10">
        <f>R16</f>
        <v>28255.5</v>
      </c>
      <c r="D164" s="7">
        <f aca="true" t="shared" si="42" ref="D164:F165">S16</f>
        <v>7683.1900000000005</v>
      </c>
      <c r="E164" s="7">
        <f t="shared" si="42"/>
        <v>0</v>
      </c>
      <c r="F164" s="7">
        <f t="shared" si="42"/>
        <v>35938.69</v>
      </c>
      <c r="G164" s="29">
        <f t="shared" si="33"/>
        <v>28903.875</v>
      </c>
      <c r="H164" s="29">
        <f t="shared" si="30"/>
        <v>8303.299999999996</v>
      </c>
      <c r="I164" s="29">
        <f t="shared" si="30"/>
        <v>0</v>
      </c>
      <c r="J164" s="29">
        <f t="shared" si="30"/>
        <v>37207.174999999996</v>
      </c>
      <c r="K164" s="7">
        <f t="shared" si="39"/>
        <v>28301</v>
      </c>
      <c r="L164" s="7">
        <f t="shared" si="34"/>
        <v>6824.199999999999</v>
      </c>
      <c r="M164" s="7">
        <f t="shared" si="34"/>
        <v>0</v>
      </c>
      <c r="N164" s="7">
        <f t="shared" si="34"/>
        <v>35125.2</v>
      </c>
      <c r="O164" s="7">
        <f t="shared" si="40"/>
        <v>28096.25</v>
      </c>
      <c r="P164" s="7">
        <f t="shared" si="35"/>
        <v>7279.530000000001</v>
      </c>
      <c r="Q164" s="7">
        <f t="shared" si="35"/>
        <v>0</v>
      </c>
      <c r="R164" s="7">
        <f t="shared" si="35"/>
        <v>35375.78</v>
      </c>
      <c r="S164" s="7">
        <f t="shared" si="41"/>
        <v>28266.875</v>
      </c>
      <c r="T164" s="7">
        <f t="shared" si="41"/>
        <v>8464.240000000002</v>
      </c>
      <c r="U164" s="7">
        <f t="shared" si="41"/>
        <v>0</v>
      </c>
      <c r="V164" s="7">
        <f t="shared" si="41"/>
        <v>36731.115000000005</v>
      </c>
      <c r="W164" s="37">
        <f t="shared" si="36"/>
        <v>28364.7</v>
      </c>
      <c r="X164" s="37">
        <f t="shared" si="31"/>
        <v>7710.891999999998</v>
      </c>
      <c r="Y164" s="37">
        <f t="shared" si="31"/>
        <v>0</v>
      </c>
      <c r="Z164" s="38">
        <f t="shared" si="37"/>
        <v>36075.592</v>
      </c>
      <c r="AA164" s="4">
        <v>622</v>
      </c>
    </row>
    <row r="165" spans="1:27" ht="12.75">
      <c r="A165" s="2" t="s">
        <v>36</v>
      </c>
      <c r="B165" s="15" t="s">
        <v>45</v>
      </c>
      <c r="C165" s="10">
        <f t="shared" si="38"/>
        <v>0</v>
      </c>
      <c r="D165" s="7">
        <f t="shared" si="42"/>
        <v>0</v>
      </c>
      <c r="E165" s="7">
        <f t="shared" si="42"/>
        <v>0</v>
      </c>
      <c r="F165" s="7">
        <f t="shared" si="42"/>
        <v>0</v>
      </c>
      <c r="G165" s="29">
        <f t="shared" si="33"/>
        <v>0</v>
      </c>
      <c r="H165" s="29">
        <f t="shared" si="30"/>
        <v>0</v>
      </c>
      <c r="I165" s="29">
        <f t="shared" si="30"/>
        <v>0</v>
      </c>
      <c r="J165" s="29">
        <f t="shared" si="30"/>
        <v>0</v>
      </c>
      <c r="K165" s="7">
        <f t="shared" si="39"/>
        <v>0</v>
      </c>
      <c r="L165" s="7">
        <f t="shared" si="34"/>
        <v>0</v>
      </c>
      <c r="M165" s="7">
        <f t="shared" si="34"/>
        <v>0</v>
      </c>
      <c r="N165" s="7">
        <f t="shared" si="34"/>
        <v>0</v>
      </c>
      <c r="O165" s="7">
        <f t="shared" si="40"/>
        <v>0</v>
      </c>
      <c r="P165" s="7">
        <f t="shared" si="35"/>
        <v>0</v>
      </c>
      <c r="Q165" s="7">
        <f t="shared" si="35"/>
        <v>0</v>
      </c>
      <c r="R165" s="7">
        <f t="shared" si="35"/>
        <v>0</v>
      </c>
      <c r="S165" s="7">
        <f t="shared" si="41"/>
        <v>0</v>
      </c>
      <c r="T165" s="7">
        <f t="shared" si="41"/>
        <v>0</v>
      </c>
      <c r="U165" s="7">
        <f t="shared" si="41"/>
        <v>0</v>
      </c>
      <c r="V165" s="7">
        <f t="shared" si="41"/>
        <v>0</v>
      </c>
      <c r="W165" s="37">
        <f t="shared" si="36"/>
        <v>0</v>
      </c>
      <c r="X165" s="37">
        <f t="shared" si="31"/>
        <v>0</v>
      </c>
      <c r="Y165" s="37">
        <f t="shared" si="31"/>
        <v>0</v>
      </c>
      <c r="Z165" s="38">
        <f t="shared" si="37"/>
        <v>0</v>
      </c>
      <c r="AA165" s="23">
        <v>623</v>
      </c>
    </row>
    <row r="166" spans="1:27" ht="12.75">
      <c r="A166" s="2" t="s">
        <v>36</v>
      </c>
      <c r="B166" s="32" t="s">
        <v>70</v>
      </c>
      <c r="C166" s="10">
        <v>0</v>
      </c>
      <c r="D166" s="7">
        <v>0</v>
      </c>
      <c r="E166" s="7">
        <v>0</v>
      </c>
      <c r="F166" s="7">
        <v>0</v>
      </c>
      <c r="G166" s="29">
        <v>0</v>
      </c>
      <c r="H166" s="29">
        <v>0</v>
      </c>
      <c r="I166" s="29">
        <v>0</v>
      </c>
      <c r="J166" s="29">
        <v>0</v>
      </c>
      <c r="K166" s="7">
        <v>0</v>
      </c>
      <c r="L166" s="7">
        <v>0</v>
      </c>
      <c r="M166" s="7">
        <v>0</v>
      </c>
      <c r="N166" s="7">
        <v>0</v>
      </c>
      <c r="O166" s="7">
        <f t="shared" si="40"/>
        <v>2695.875</v>
      </c>
      <c r="P166" s="7">
        <f t="shared" si="35"/>
        <v>0</v>
      </c>
      <c r="Q166" s="7">
        <f t="shared" si="35"/>
        <v>0</v>
      </c>
      <c r="R166" s="7">
        <f t="shared" si="35"/>
        <v>2695.875</v>
      </c>
      <c r="S166" s="7">
        <v>0</v>
      </c>
      <c r="T166" s="7">
        <v>0</v>
      </c>
      <c r="U166" s="7">
        <v>0</v>
      </c>
      <c r="V166" s="7">
        <v>0</v>
      </c>
      <c r="W166" s="37">
        <f t="shared" si="36"/>
        <v>539.175</v>
      </c>
      <c r="X166" s="37">
        <f t="shared" si="31"/>
        <v>0</v>
      </c>
      <c r="Y166" s="37">
        <f t="shared" si="31"/>
        <v>0</v>
      </c>
      <c r="Z166" s="38">
        <f t="shared" si="37"/>
        <v>539.175</v>
      </c>
      <c r="AA166" s="23">
        <v>624</v>
      </c>
    </row>
    <row r="167" spans="1:27" ht="12.75">
      <c r="A167" s="3" t="s">
        <v>42</v>
      </c>
      <c r="B167" s="15" t="s">
        <v>28</v>
      </c>
      <c r="C167" s="10">
        <f>R18</f>
        <v>0</v>
      </c>
      <c r="D167" s="7">
        <f>S18</f>
        <v>0</v>
      </c>
      <c r="E167" s="7">
        <f>T18</f>
        <v>0</v>
      </c>
      <c r="F167" s="7">
        <f>U18</f>
        <v>0</v>
      </c>
      <c r="G167" s="29">
        <f>R48</f>
        <v>0</v>
      </c>
      <c r="H167" s="29">
        <f aca="true" t="shared" si="43" ref="H167:J173">S48</f>
        <v>0</v>
      </c>
      <c r="I167" s="29">
        <f t="shared" si="43"/>
        <v>0</v>
      </c>
      <c r="J167" s="29">
        <f t="shared" si="43"/>
        <v>0</v>
      </c>
      <c r="K167" s="7">
        <f>R78</f>
        <v>0</v>
      </c>
      <c r="L167" s="7">
        <f>S78</f>
        <v>0</v>
      </c>
      <c r="M167" s="7">
        <f>T78</f>
        <v>0</v>
      </c>
      <c r="N167" s="7">
        <f>U78</f>
        <v>0</v>
      </c>
      <c r="O167" s="7">
        <f t="shared" si="40"/>
        <v>0</v>
      </c>
      <c r="P167" s="7">
        <f t="shared" si="35"/>
        <v>0</v>
      </c>
      <c r="Q167" s="7">
        <f t="shared" si="35"/>
        <v>0</v>
      </c>
      <c r="R167" s="7">
        <f t="shared" si="35"/>
        <v>0</v>
      </c>
      <c r="S167" s="7">
        <f>R137</f>
        <v>0</v>
      </c>
      <c r="T167" s="7">
        <f>S137</f>
        <v>0</v>
      </c>
      <c r="U167" s="7">
        <f>T137</f>
        <v>0</v>
      </c>
      <c r="V167" s="7">
        <f>U137</f>
        <v>0</v>
      </c>
      <c r="W167" s="37">
        <f t="shared" si="36"/>
        <v>0</v>
      </c>
      <c r="X167" s="37">
        <f aca="true" t="shared" si="44" ref="X167:X172">(D167+H167+L167+P167+T167)/5</f>
        <v>0</v>
      </c>
      <c r="Y167" s="37">
        <f aca="true" t="shared" si="45" ref="Y167:Y173">(E167+I167+M167+Q167+U167)/5</f>
        <v>0</v>
      </c>
      <c r="Z167" s="38">
        <f t="shared" si="37"/>
        <v>0</v>
      </c>
      <c r="AA167" s="23">
        <v>630</v>
      </c>
    </row>
    <row r="168" spans="1:27" ht="25.5" customHeight="1">
      <c r="A168" s="33" t="s">
        <v>40</v>
      </c>
      <c r="B168" s="15" t="s">
        <v>69</v>
      </c>
      <c r="C168" s="10">
        <v>0</v>
      </c>
      <c r="D168" s="7">
        <v>0</v>
      </c>
      <c r="E168" s="7">
        <v>0</v>
      </c>
      <c r="F168" s="7">
        <v>0</v>
      </c>
      <c r="G168" s="29">
        <f aca="true" t="shared" si="46" ref="G168:G173">R49</f>
        <v>0</v>
      </c>
      <c r="H168" s="29">
        <f t="shared" si="43"/>
        <v>0</v>
      </c>
      <c r="I168" s="29">
        <f t="shared" si="43"/>
        <v>0</v>
      </c>
      <c r="J168" s="29">
        <f t="shared" si="43"/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37">
        <f t="shared" si="36"/>
        <v>0</v>
      </c>
      <c r="X168" s="37">
        <f t="shared" si="44"/>
        <v>0</v>
      </c>
      <c r="Y168" s="37">
        <f t="shared" si="45"/>
        <v>0</v>
      </c>
      <c r="Z168" s="38">
        <f t="shared" si="37"/>
        <v>0</v>
      </c>
      <c r="AA168" s="23">
        <v>650</v>
      </c>
    </row>
    <row r="169" spans="1:27" ht="27.75" customHeight="1">
      <c r="A169" s="33" t="s">
        <v>40</v>
      </c>
      <c r="B169" s="15" t="s">
        <v>13</v>
      </c>
      <c r="C169" s="10">
        <f>R19</f>
        <v>1046.5</v>
      </c>
      <c r="D169" s="7">
        <f aca="true" t="shared" si="47" ref="D169:F173">S19</f>
        <v>2408</v>
      </c>
      <c r="E169" s="7">
        <f t="shared" si="47"/>
        <v>0</v>
      </c>
      <c r="F169" s="7">
        <f t="shared" si="47"/>
        <v>3454.5</v>
      </c>
      <c r="G169" s="29">
        <f t="shared" si="46"/>
        <v>0</v>
      </c>
      <c r="H169" s="29">
        <f t="shared" si="43"/>
        <v>1595.92</v>
      </c>
      <c r="I169" s="29">
        <f t="shared" si="43"/>
        <v>0</v>
      </c>
      <c r="J169" s="29">
        <f t="shared" si="43"/>
        <v>1595.92</v>
      </c>
      <c r="K169" s="7">
        <f>R79</f>
        <v>0</v>
      </c>
      <c r="L169" s="7">
        <f aca="true" t="shared" si="48" ref="L169:N173">S79</f>
        <v>2162</v>
      </c>
      <c r="M169" s="7">
        <f t="shared" si="48"/>
        <v>0</v>
      </c>
      <c r="N169" s="7">
        <f t="shared" si="48"/>
        <v>2162</v>
      </c>
      <c r="O169" s="7">
        <f>R109</f>
        <v>1399.125</v>
      </c>
      <c r="P169" s="7">
        <f aca="true" t="shared" si="49" ref="P169:R173">S109</f>
        <v>1240</v>
      </c>
      <c r="Q169" s="7">
        <f t="shared" si="49"/>
        <v>0</v>
      </c>
      <c r="R169" s="7">
        <f t="shared" si="49"/>
        <v>2639.125</v>
      </c>
      <c r="S169" s="7">
        <f>R138</f>
        <v>12637.625</v>
      </c>
      <c r="T169" s="7">
        <f>S138</f>
        <v>153.52</v>
      </c>
      <c r="U169" s="7">
        <f>T138</f>
        <v>0</v>
      </c>
      <c r="V169" s="7">
        <f>U138</f>
        <v>12791.145</v>
      </c>
      <c r="W169" s="37">
        <f t="shared" si="36"/>
        <v>3016.65</v>
      </c>
      <c r="X169" s="37">
        <f t="shared" si="44"/>
        <v>1511.8880000000001</v>
      </c>
      <c r="Y169" s="37">
        <f t="shared" si="45"/>
        <v>0</v>
      </c>
      <c r="Z169" s="38">
        <f t="shared" si="37"/>
        <v>4528.5380000000005</v>
      </c>
      <c r="AA169" s="4">
        <v>651</v>
      </c>
    </row>
    <row r="170" spans="1:27" ht="27.75" customHeight="1">
      <c r="A170" s="3" t="s">
        <v>40</v>
      </c>
      <c r="B170" s="15" t="s">
        <v>6</v>
      </c>
      <c r="C170" s="10">
        <f>R20</f>
        <v>2889.25</v>
      </c>
      <c r="D170" s="7">
        <f t="shared" si="47"/>
        <v>991.5799999999999</v>
      </c>
      <c r="E170" s="7">
        <f t="shared" si="47"/>
        <v>0</v>
      </c>
      <c r="F170" s="7">
        <f t="shared" si="47"/>
        <v>3880.83</v>
      </c>
      <c r="G170" s="29">
        <f t="shared" si="46"/>
        <v>318.5</v>
      </c>
      <c r="H170" s="29">
        <f t="shared" si="43"/>
        <v>754.6700000000001</v>
      </c>
      <c r="I170" s="29">
        <f t="shared" si="43"/>
        <v>0</v>
      </c>
      <c r="J170" s="29">
        <f t="shared" si="43"/>
        <v>1073.17</v>
      </c>
      <c r="K170" s="7">
        <f>R80</f>
        <v>0</v>
      </c>
      <c r="L170" s="7">
        <f t="shared" si="48"/>
        <v>938.94</v>
      </c>
      <c r="M170" s="7">
        <f t="shared" si="48"/>
        <v>0</v>
      </c>
      <c r="N170" s="7">
        <f t="shared" si="48"/>
        <v>938.94</v>
      </c>
      <c r="O170" s="7">
        <f>R110</f>
        <v>1774.5</v>
      </c>
      <c r="P170" s="7">
        <f t="shared" si="49"/>
        <v>754.6699999999998</v>
      </c>
      <c r="Q170" s="7">
        <f t="shared" si="49"/>
        <v>0</v>
      </c>
      <c r="R170" s="7">
        <f t="shared" si="49"/>
        <v>2529.17</v>
      </c>
      <c r="S170" s="7">
        <f aca="true" t="shared" si="50" ref="S170:V173">R139</f>
        <v>5141.5</v>
      </c>
      <c r="T170" s="7">
        <f t="shared" si="50"/>
        <v>2702.7200000000003</v>
      </c>
      <c r="U170" s="7">
        <f t="shared" si="50"/>
        <v>0</v>
      </c>
      <c r="V170" s="7">
        <f t="shared" si="50"/>
        <v>7844.22</v>
      </c>
      <c r="W170" s="37">
        <f t="shared" si="36"/>
        <v>2024.75</v>
      </c>
      <c r="X170" s="37">
        <f t="shared" si="44"/>
        <v>1228.516</v>
      </c>
      <c r="Y170" s="37">
        <f t="shared" si="45"/>
        <v>0</v>
      </c>
      <c r="Z170" s="38">
        <f t="shared" si="37"/>
        <v>3253.266</v>
      </c>
      <c r="AA170" s="4">
        <v>652</v>
      </c>
    </row>
    <row r="171" spans="1:27" ht="12.75">
      <c r="A171" s="3" t="s">
        <v>41</v>
      </c>
      <c r="B171" s="15" t="s">
        <v>7</v>
      </c>
      <c r="C171" s="10">
        <f>R21</f>
        <v>0</v>
      </c>
      <c r="D171" s="7">
        <f t="shared" si="47"/>
        <v>1082</v>
      </c>
      <c r="E171" s="7">
        <f t="shared" si="47"/>
        <v>0</v>
      </c>
      <c r="F171" s="7">
        <f t="shared" si="47"/>
        <v>1082</v>
      </c>
      <c r="G171" s="29">
        <f t="shared" si="46"/>
        <v>0</v>
      </c>
      <c r="H171" s="29">
        <f t="shared" si="43"/>
        <v>8776</v>
      </c>
      <c r="I171" s="29">
        <f t="shared" si="43"/>
        <v>0</v>
      </c>
      <c r="J171" s="29">
        <f t="shared" si="43"/>
        <v>8776</v>
      </c>
      <c r="K171" s="7">
        <f>R81</f>
        <v>0</v>
      </c>
      <c r="L171" s="7">
        <f t="shared" si="48"/>
        <v>14826</v>
      </c>
      <c r="M171" s="7">
        <f t="shared" si="48"/>
        <v>0</v>
      </c>
      <c r="N171" s="7">
        <f t="shared" si="48"/>
        <v>14826</v>
      </c>
      <c r="O171" s="7">
        <f>R111</f>
        <v>0</v>
      </c>
      <c r="P171" s="7">
        <f t="shared" si="49"/>
        <v>8860</v>
      </c>
      <c r="Q171" s="7">
        <f t="shared" si="49"/>
        <v>0</v>
      </c>
      <c r="R171" s="7">
        <f t="shared" si="49"/>
        <v>8860</v>
      </c>
      <c r="S171" s="7">
        <f t="shared" si="50"/>
        <v>0</v>
      </c>
      <c r="T171" s="7">
        <f t="shared" si="50"/>
        <v>107902.00000000001</v>
      </c>
      <c r="U171" s="7">
        <f t="shared" si="50"/>
        <v>53956</v>
      </c>
      <c r="V171" s="7">
        <f t="shared" si="50"/>
        <v>161858</v>
      </c>
      <c r="W171" s="37">
        <f t="shared" si="36"/>
        <v>0</v>
      </c>
      <c r="X171" s="37">
        <f t="shared" si="44"/>
        <v>28289.2</v>
      </c>
      <c r="Y171" s="37">
        <f>(E171+I171+M171+Q171+U171)/5</f>
        <v>10791.2</v>
      </c>
      <c r="Z171" s="38">
        <f t="shared" si="37"/>
        <v>39080.4</v>
      </c>
      <c r="AA171" s="4">
        <v>653</v>
      </c>
    </row>
    <row r="172" spans="1:27" ht="12.75">
      <c r="A172" s="3" t="s">
        <v>41</v>
      </c>
      <c r="B172" s="15" t="s">
        <v>14</v>
      </c>
      <c r="C172" s="10">
        <f>R22</f>
        <v>0</v>
      </c>
      <c r="D172" s="7">
        <f t="shared" si="47"/>
        <v>1044.5</v>
      </c>
      <c r="E172" s="7">
        <f t="shared" si="47"/>
        <v>0</v>
      </c>
      <c r="F172" s="7">
        <f t="shared" si="47"/>
        <v>1044.5</v>
      </c>
      <c r="G172" s="29">
        <f t="shared" si="46"/>
        <v>0</v>
      </c>
      <c r="H172" s="29">
        <f t="shared" si="43"/>
        <v>3968.0600000000004</v>
      </c>
      <c r="I172" s="29">
        <f t="shared" si="43"/>
        <v>0</v>
      </c>
      <c r="J172" s="29">
        <f t="shared" si="43"/>
        <v>3968.0600000000004</v>
      </c>
      <c r="K172" s="7">
        <f>R82</f>
        <v>0</v>
      </c>
      <c r="L172" s="7">
        <f t="shared" si="48"/>
        <v>8008.100000000003</v>
      </c>
      <c r="M172" s="7">
        <f t="shared" si="48"/>
        <v>0</v>
      </c>
      <c r="N172" s="7">
        <f t="shared" si="48"/>
        <v>8008.100000000003</v>
      </c>
      <c r="O172" s="7">
        <f>R112</f>
        <v>0</v>
      </c>
      <c r="P172" s="7">
        <f t="shared" si="49"/>
        <v>3091.38</v>
      </c>
      <c r="Q172" s="7">
        <f t="shared" si="49"/>
        <v>0</v>
      </c>
      <c r="R172" s="7">
        <f t="shared" si="49"/>
        <v>3091.38</v>
      </c>
      <c r="S172" s="7">
        <f t="shared" si="50"/>
        <v>0</v>
      </c>
      <c r="T172" s="7">
        <f t="shared" si="50"/>
        <v>9692.21</v>
      </c>
      <c r="U172" s="7">
        <f t="shared" si="50"/>
        <v>0</v>
      </c>
      <c r="V172" s="7">
        <f t="shared" si="50"/>
        <v>9692.21</v>
      </c>
      <c r="W172" s="37">
        <f t="shared" si="36"/>
        <v>0</v>
      </c>
      <c r="X172" s="37">
        <f t="shared" si="44"/>
        <v>5160.85</v>
      </c>
      <c r="Y172" s="37">
        <f t="shared" si="45"/>
        <v>0</v>
      </c>
      <c r="Z172" s="38">
        <f t="shared" si="37"/>
        <v>5160.85</v>
      </c>
      <c r="AA172" s="4">
        <v>670</v>
      </c>
    </row>
    <row r="173" spans="1:27" ht="12.75">
      <c r="A173" s="3" t="s">
        <v>41</v>
      </c>
      <c r="B173" s="15" t="s">
        <v>15</v>
      </c>
      <c r="C173" s="10">
        <f>R23</f>
        <v>0</v>
      </c>
      <c r="D173" s="7">
        <f t="shared" si="47"/>
        <v>231.25</v>
      </c>
      <c r="E173" s="7">
        <f t="shared" si="47"/>
        <v>0</v>
      </c>
      <c r="F173" s="7">
        <f t="shared" si="47"/>
        <v>231.25</v>
      </c>
      <c r="G173" s="29">
        <f t="shared" si="46"/>
        <v>0</v>
      </c>
      <c r="H173" s="29">
        <f t="shared" si="43"/>
        <v>406.25</v>
      </c>
      <c r="I173" s="29">
        <f t="shared" si="43"/>
        <v>0</v>
      </c>
      <c r="J173" s="29">
        <f t="shared" si="43"/>
        <v>406.25</v>
      </c>
      <c r="K173" s="7">
        <f>R83</f>
        <v>0</v>
      </c>
      <c r="L173" s="7">
        <f t="shared" si="48"/>
        <v>675</v>
      </c>
      <c r="M173" s="7">
        <f t="shared" si="48"/>
        <v>0</v>
      </c>
      <c r="N173" s="7">
        <f t="shared" si="48"/>
        <v>675</v>
      </c>
      <c r="O173" s="7">
        <f>R113</f>
        <v>0</v>
      </c>
      <c r="P173" s="7">
        <f t="shared" si="49"/>
        <v>686.25</v>
      </c>
      <c r="Q173" s="7">
        <f t="shared" si="49"/>
        <v>0</v>
      </c>
      <c r="R173" s="7">
        <f t="shared" si="49"/>
        <v>686.25</v>
      </c>
      <c r="S173" s="7">
        <f t="shared" si="50"/>
        <v>0</v>
      </c>
      <c r="T173" s="7">
        <f t="shared" si="50"/>
        <v>512.5</v>
      </c>
      <c r="U173" s="7">
        <f t="shared" si="50"/>
        <v>0</v>
      </c>
      <c r="V173" s="7">
        <f t="shared" si="50"/>
        <v>512.5</v>
      </c>
      <c r="W173" s="37">
        <f>(C173+G173+K173+O173+S173)/5</f>
        <v>0</v>
      </c>
      <c r="X173" s="37">
        <f>(D173+H173+L173+P173+T173)/5</f>
        <v>502.25</v>
      </c>
      <c r="Y173" s="37">
        <f t="shared" si="45"/>
        <v>0</v>
      </c>
      <c r="Z173" s="38">
        <f t="shared" si="37"/>
        <v>502.25</v>
      </c>
      <c r="AA173" s="4">
        <v>671</v>
      </c>
    </row>
    <row r="174" spans="1:26" ht="12.75">
      <c r="A174" s="2"/>
      <c r="B174" s="15" t="s">
        <v>21</v>
      </c>
      <c r="C174" s="7">
        <f aca="true" t="shared" si="51" ref="C174:K174">SUM(C151:C173)</f>
        <v>69168.925</v>
      </c>
      <c r="D174" s="7">
        <f t="shared" si="51"/>
        <v>49923.200000000004</v>
      </c>
      <c r="E174" s="7">
        <f t="shared" si="51"/>
        <v>166.14</v>
      </c>
      <c r="F174" s="35">
        <f t="shared" si="51"/>
        <v>119258.26499999998</v>
      </c>
      <c r="G174" s="7">
        <f t="shared" si="51"/>
        <v>67640.9</v>
      </c>
      <c r="H174" s="7">
        <f t="shared" si="51"/>
        <v>62942.67999999999</v>
      </c>
      <c r="I174" s="7">
        <f t="shared" si="51"/>
        <v>508.95</v>
      </c>
      <c r="J174" s="35">
        <f t="shared" si="51"/>
        <v>131092.53</v>
      </c>
      <c r="K174" s="7">
        <f t="shared" si="51"/>
        <v>69334.94</v>
      </c>
      <c r="L174" s="7">
        <f aca="true" t="shared" si="52" ref="L174:V174">SUM(L151:L173)</f>
        <v>69724.77</v>
      </c>
      <c r="M174" s="7">
        <f t="shared" si="52"/>
        <v>1064.7</v>
      </c>
      <c r="N174" s="35">
        <f t="shared" si="52"/>
        <v>140124.41000000006</v>
      </c>
      <c r="O174" s="7">
        <f t="shared" si="52"/>
        <v>82804.79000000001</v>
      </c>
      <c r="P174" s="7">
        <f t="shared" si="52"/>
        <v>56899.849999999984</v>
      </c>
      <c r="Q174" s="7">
        <f t="shared" si="52"/>
        <v>737.0999999999999</v>
      </c>
      <c r="R174" s="35">
        <f t="shared" si="52"/>
        <v>140441.74</v>
      </c>
      <c r="S174" s="7">
        <f t="shared" si="52"/>
        <v>107062.61</v>
      </c>
      <c r="T174" s="7">
        <f t="shared" si="52"/>
        <v>164411.83</v>
      </c>
      <c r="U174" s="7">
        <f t="shared" si="52"/>
        <v>55003.15</v>
      </c>
      <c r="V174" s="35">
        <f t="shared" si="52"/>
        <v>326477.59</v>
      </c>
      <c r="W174" s="38">
        <f>SUM(W151:W173)</f>
        <v>79202.433</v>
      </c>
      <c r="X174" s="38">
        <f>SUM(X151:X173)</f>
        <v>80780.466</v>
      </c>
      <c r="Y174" s="38">
        <f>SUM(Y151:Y173)</f>
        <v>11496.008000000002</v>
      </c>
      <c r="Z174" s="36">
        <f>SUM(Z151:Z173)</f>
        <v>171478.907</v>
      </c>
    </row>
    <row r="175" ht="12.75">
      <c r="W175" s="34"/>
    </row>
    <row r="176" spans="10:12" ht="12.75">
      <c r="J176" s="34"/>
      <c r="K176" s="34"/>
      <c r="L176" s="34"/>
    </row>
    <row r="177" spans="10:12" ht="12.75">
      <c r="J177" s="34"/>
      <c r="K177" s="34"/>
      <c r="L177" s="34"/>
    </row>
    <row r="178" spans="3:26" ht="38.25" customHeight="1">
      <c r="C178" s="51" t="s">
        <v>71</v>
      </c>
      <c r="D178" s="43"/>
      <c r="E178" s="43"/>
      <c r="F178" s="43"/>
      <c r="G178" s="51" t="s">
        <v>72</v>
      </c>
      <c r="H178" s="43"/>
      <c r="I178" s="43"/>
      <c r="J178" s="43"/>
      <c r="K178" s="51" t="s">
        <v>73</v>
      </c>
      <c r="L178" s="43"/>
      <c r="M178" s="43"/>
      <c r="N178" s="43"/>
      <c r="O178" s="51" t="s">
        <v>74</v>
      </c>
      <c r="P178" s="43"/>
      <c r="Q178" s="43"/>
      <c r="R178" s="43"/>
      <c r="S178" s="51" t="s">
        <v>75</v>
      </c>
      <c r="T178" s="43"/>
      <c r="U178" s="43"/>
      <c r="V178" s="43"/>
      <c r="W178" s="52" t="s">
        <v>76</v>
      </c>
      <c r="X178" s="53"/>
      <c r="Y178" s="53"/>
      <c r="Z178" s="53"/>
    </row>
    <row r="179" spans="2:26" ht="25.5">
      <c r="B179" s="2" t="s">
        <v>34</v>
      </c>
      <c r="C179" s="8" t="s">
        <v>20</v>
      </c>
      <c r="D179" s="8" t="s">
        <v>18</v>
      </c>
      <c r="E179" s="8" t="s">
        <v>19</v>
      </c>
      <c r="F179" s="9" t="s">
        <v>17</v>
      </c>
      <c r="G179" s="8" t="s">
        <v>20</v>
      </c>
      <c r="H179" s="8" t="s">
        <v>18</v>
      </c>
      <c r="I179" s="8" t="s">
        <v>19</v>
      </c>
      <c r="J179" s="9" t="s">
        <v>17</v>
      </c>
      <c r="K179" s="8" t="s">
        <v>20</v>
      </c>
      <c r="L179" s="8" t="s">
        <v>18</v>
      </c>
      <c r="M179" s="8" t="s">
        <v>19</v>
      </c>
      <c r="N179" s="9" t="s">
        <v>17</v>
      </c>
      <c r="O179" s="8" t="s">
        <v>20</v>
      </c>
      <c r="P179" s="8" t="s">
        <v>18</v>
      </c>
      <c r="Q179" s="8" t="s">
        <v>19</v>
      </c>
      <c r="R179" s="9" t="s">
        <v>17</v>
      </c>
      <c r="S179" s="8" t="s">
        <v>20</v>
      </c>
      <c r="T179" s="8" t="s">
        <v>18</v>
      </c>
      <c r="U179" s="8" t="s">
        <v>19</v>
      </c>
      <c r="V179" s="9" t="s">
        <v>17</v>
      </c>
      <c r="W179" s="13" t="s">
        <v>20</v>
      </c>
      <c r="X179" s="13" t="s">
        <v>18</v>
      </c>
      <c r="Y179" s="13" t="s">
        <v>19</v>
      </c>
      <c r="Z179" s="14" t="s">
        <v>17</v>
      </c>
    </row>
    <row r="180" spans="2:26" ht="51">
      <c r="B180" s="3" t="s">
        <v>35</v>
      </c>
      <c r="C180" s="7">
        <f>C153+C154</f>
        <v>27402.375</v>
      </c>
      <c r="D180" s="7">
        <f aca="true" t="shared" si="53" ref="D180:V180">D153+D154</f>
        <v>25416.899999999998</v>
      </c>
      <c r="E180" s="7">
        <f t="shared" si="53"/>
        <v>105.3</v>
      </c>
      <c r="F180" s="7">
        <f t="shared" si="53"/>
        <v>52924.575</v>
      </c>
      <c r="G180" s="7">
        <f t="shared" si="53"/>
        <v>24604.125</v>
      </c>
      <c r="H180" s="7">
        <f t="shared" si="53"/>
        <v>27461.60000000001</v>
      </c>
      <c r="I180" s="7">
        <f t="shared" si="53"/>
        <v>508.95</v>
      </c>
      <c r="J180" s="7">
        <f t="shared" si="53"/>
        <v>52574.67500000001</v>
      </c>
      <c r="K180" s="7">
        <f t="shared" si="53"/>
        <v>27140.75</v>
      </c>
      <c r="L180" s="7">
        <f t="shared" si="53"/>
        <v>25791.36000000001</v>
      </c>
      <c r="M180" s="7">
        <f t="shared" si="53"/>
        <v>1064.7</v>
      </c>
      <c r="N180" s="7">
        <f t="shared" si="53"/>
        <v>53996.81000000001</v>
      </c>
      <c r="O180" s="7">
        <f t="shared" si="53"/>
        <v>37867.375</v>
      </c>
      <c r="P180" s="7">
        <f t="shared" si="53"/>
        <v>23718.479999999985</v>
      </c>
      <c r="Q180" s="7">
        <f t="shared" si="53"/>
        <v>737.0999999999999</v>
      </c>
      <c r="R180" s="7">
        <f t="shared" si="53"/>
        <v>62322.95499999999</v>
      </c>
      <c r="S180" s="7">
        <f t="shared" si="53"/>
        <v>30155.125</v>
      </c>
      <c r="T180" s="7">
        <f t="shared" si="53"/>
        <v>24077.29999999998</v>
      </c>
      <c r="U180" s="7">
        <f t="shared" si="53"/>
        <v>735.1500000000001</v>
      </c>
      <c r="V180" s="7">
        <f t="shared" si="53"/>
        <v>54967.57499999998</v>
      </c>
      <c r="W180" s="7">
        <f>W153+W154</f>
        <v>29433.949999999997</v>
      </c>
      <c r="X180" s="7">
        <f>X153+X154</f>
        <v>25293.127999999997</v>
      </c>
      <c r="Y180" s="7">
        <f>Y153+Y154</f>
        <v>630.24</v>
      </c>
      <c r="Z180" s="7">
        <f>Z153+Z154</f>
        <v>55357.31799999999</v>
      </c>
    </row>
    <row r="181" spans="2:26" ht="12.75">
      <c r="B181" s="2" t="s">
        <v>12</v>
      </c>
      <c r="C181" s="7">
        <f>C162</f>
        <v>455</v>
      </c>
      <c r="D181" s="7">
        <f aca="true" t="shared" si="54" ref="D181:V181">D162</f>
        <v>0</v>
      </c>
      <c r="E181" s="7">
        <f t="shared" si="54"/>
        <v>0</v>
      </c>
      <c r="F181" s="7">
        <f t="shared" si="54"/>
        <v>455</v>
      </c>
      <c r="G181" s="7">
        <f t="shared" si="54"/>
        <v>341.25</v>
      </c>
      <c r="H181" s="7">
        <f t="shared" si="54"/>
        <v>0</v>
      </c>
      <c r="I181" s="7">
        <f t="shared" si="54"/>
        <v>0</v>
      </c>
      <c r="J181" s="7">
        <f t="shared" si="54"/>
        <v>341.25</v>
      </c>
      <c r="K181" s="7">
        <f t="shared" si="54"/>
        <v>2275</v>
      </c>
      <c r="L181" s="7">
        <f t="shared" si="54"/>
        <v>53.63</v>
      </c>
      <c r="M181" s="7">
        <f t="shared" si="54"/>
        <v>0</v>
      </c>
      <c r="N181" s="7">
        <f t="shared" si="54"/>
        <v>2328.63</v>
      </c>
      <c r="O181" s="7">
        <f t="shared" si="54"/>
        <v>0</v>
      </c>
      <c r="P181" s="7">
        <f t="shared" si="54"/>
        <v>0</v>
      </c>
      <c r="Q181" s="7">
        <f t="shared" si="54"/>
        <v>0</v>
      </c>
      <c r="R181" s="7">
        <f t="shared" si="54"/>
        <v>0</v>
      </c>
      <c r="S181" s="7">
        <f t="shared" si="54"/>
        <v>2331.875</v>
      </c>
      <c r="T181" s="7">
        <f t="shared" si="54"/>
        <v>292.5</v>
      </c>
      <c r="U181" s="7">
        <f t="shared" si="54"/>
        <v>0</v>
      </c>
      <c r="V181" s="7">
        <f t="shared" si="54"/>
        <v>2624.375</v>
      </c>
      <c r="W181" s="7">
        <f>W162</f>
        <v>1080.625</v>
      </c>
      <c r="X181" s="7">
        <f>X162</f>
        <v>69.226</v>
      </c>
      <c r="Y181" s="7">
        <f>Y162</f>
        <v>0</v>
      </c>
      <c r="Z181" s="7">
        <f>Z162</f>
        <v>1149.851</v>
      </c>
    </row>
    <row r="182" spans="2:26" ht="12.75">
      <c r="B182" s="2" t="s">
        <v>36</v>
      </c>
      <c r="C182" s="7">
        <f>C163+C164+C165+C166</f>
        <v>28255.5</v>
      </c>
      <c r="D182" s="7">
        <f aca="true" t="shared" si="55" ref="D182:V182">D163+D164+D165+D166</f>
        <v>7751.4400000000005</v>
      </c>
      <c r="E182" s="7">
        <f t="shared" si="55"/>
        <v>0</v>
      </c>
      <c r="F182" s="7">
        <f t="shared" si="55"/>
        <v>36006.94</v>
      </c>
      <c r="G182" s="7">
        <f t="shared" si="55"/>
        <v>28903.875</v>
      </c>
      <c r="H182" s="7">
        <f t="shared" si="55"/>
        <v>8357.899999999996</v>
      </c>
      <c r="I182" s="7">
        <f t="shared" si="55"/>
        <v>0</v>
      </c>
      <c r="J182" s="7">
        <f t="shared" si="55"/>
        <v>37261.774999999994</v>
      </c>
      <c r="K182" s="7">
        <f t="shared" si="55"/>
        <v>28301</v>
      </c>
      <c r="L182" s="7">
        <f t="shared" si="55"/>
        <v>6878.799999999999</v>
      </c>
      <c r="M182" s="7">
        <f t="shared" si="55"/>
        <v>0</v>
      </c>
      <c r="N182" s="7">
        <f t="shared" si="55"/>
        <v>35179.799999999996</v>
      </c>
      <c r="O182" s="7">
        <f t="shared" si="55"/>
        <v>30792.125</v>
      </c>
      <c r="P182" s="7">
        <f t="shared" si="55"/>
        <v>7334.130000000001</v>
      </c>
      <c r="Q182" s="7">
        <f t="shared" si="55"/>
        <v>0</v>
      </c>
      <c r="R182" s="7">
        <f t="shared" si="55"/>
        <v>38126.255</v>
      </c>
      <c r="S182" s="7">
        <f t="shared" si="55"/>
        <v>28266.875</v>
      </c>
      <c r="T182" s="7">
        <f t="shared" si="55"/>
        <v>8503.240000000002</v>
      </c>
      <c r="U182" s="7">
        <f t="shared" si="55"/>
        <v>0</v>
      </c>
      <c r="V182" s="7">
        <f t="shared" si="55"/>
        <v>36770.115000000005</v>
      </c>
      <c r="W182" s="7">
        <f>W163+W164+W165+W166</f>
        <v>28903.875</v>
      </c>
      <c r="X182" s="7">
        <f>X163+X164+X165+X166</f>
        <v>7765.101999999998</v>
      </c>
      <c r="Y182" s="7">
        <f>Y163+Y164+Y165+Y166</f>
        <v>0</v>
      </c>
      <c r="Z182" s="7">
        <f>Z163+Z164+Z165+Z166</f>
        <v>36668.977</v>
      </c>
    </row>
    <row r="183" spans="2:26" ht="12.75">
      <c r="B183" s="2" t="s">
        <v>37</v>
      </c>
      <c r="C183" s="7">
        <f>C155+C159+C160</f>
        <v>7098</v>
      </c>
      <c r="D183" s="7">
        <f aca="true" t="shared" si="56" ref="D183:V183">D155+D159+D160</f>
        <v>8615.1</v>
      </c>
      <c r="E183" s="7">
        <f t="shared" si="56"/>
        <v>0</v>
      </c>
      <c r="F183" s="7">
        <f t="shared" si="56"/>
        <v>15713.1</v>
      </c>
      <c r="G183" s="7">
        <f t="shared" si="56"/>
        <v>7632.625</v>
      </c>
      <c r="H183" s="7">
        <f t="shared" si="56"/>
        <v>8197.799999999997</v>
      </c>
      <c r="I183" s="7">
        <f t="shared" si="56"/>
        <v>0</v>
      </c>
      <c r="J183" s="7">
        <f t="shared" si="56"/>
        <v>15830.424999999997</v>
      </c>
      <c r="K183" s="7">
        <f t="shared" si="56"/>
        <v>5778.5</v>
      </c>
      <c r="L183" s="7">
        <f t="shared" si="56"/>
        <v>6735.2999999999965</v>
      </c>
      <c r="M183" s="7">
        <f t="shared" si="56"/>
        <v>0</v>
      </c>
      <c r="N183" s="7">
        <f t="shared" si="56"/>
        <v>12513.799999999996</v>
      </c>
      <c r="O183" s="7">
        <f t="shared" si="56"/>
        <v>9009</v>
      </c>
      <c r="P183" s="7">
        <f t="shared" si="56"/>
        <v>6353.0999999999985</v>
      </c>
      <c r="Q183" s="7">
        <f t="shared" si="56"/>
        <v>0</v>
      </c>
      <c r="R183" s="7">
        <f t="shared" si="56"/>
        <v>15362.099999999999</v>
      </c>
      <c r="S183" s="7">
        <f t="shared" si="56"/>
        <v>11329.5</v>
      </c>
      <c r="T183" s="7">
        <f t="shared" si="56"/>
        <v>5686.199999999999</v>
      </c>
      <c r="U183" s="7">
        <f t="shared" si="56"/>
        <v>312</v>
      </c>
      <c r="V183" s="7">
        <f t="shared" si="56"/>
        <v>17327.699999999997</v>
      </c>
      <c r="W183" s="7">
        <f>W155+W159+W160</f>
        <v>8169.525</v>
      </c>
      <c r="X183" s="7">
        <f>X155+X159+X160</f>
        <v>7117.499999999998</v>
      </c>
      <c r="Y183" s="7">
        <f>Y155+Y159+Y160</f>
        <v>62.4</v>
      </c>
      <c r="Z183" s="7">
        <f>Z155+Z159+Z160</f>
        <v>15349.424999999996</v>
      </c>
    </row>
    <row r="184" spans="2:26" ht="38.25">
      <c r="B184" s="3" t="s">
        <v>38</v>
      </c>
      <c r="C184" s="7">
        <f>C156+C161</f>
        <v>225.05</v>
      </c>
      <c r="D184" s="7">
        <f aca="true" t="shared" si="57" ref="D184:V184">D156+D161</f>
        <v>1934.8799999999997</v>
      </c>
      <c r="E184" s="7">
        <f t="shared" si="57"/>
        <v>60.84</v>
      </c>
      <c r="F184" s="7">
        <f t="shared" si="57"/>
        <v>2220.77</v>
      </c>
      <c r="G184" s="7">
        <f t="shared" si="57"/>
        <v>733.45</v>
      </c>
      <c r="H184" s="7">
        <f t="shared" si="57"/>
        <v>2949.81</v>
      </c>
      <c r="I184" s="7">
        <f t="shared" si="57"/>
        <v>0</v>
      </c>
      <c r="J184" s="7">
        <f t="shared" si="57"/>
        <v>3683.2599999999998</v>
      </c>
      <c r="K184" s="7">
        <f t="shared" si="57"/>
        <v>311.44</v>
      </c>
      <c r="L184" s="7">
        <f t="shared" si="57"/>
        <v>2845.83</v>
      </c>
      <c r="M184" s="7">
        <f t="shared" si="57"/>
        <v>0</v>
      </c>
      <c r="N184" s="7">
        <f t="shared" si="57"/>
        <v>3157.27</v>
      </c>
      <c r="O184" s="7">
        <f t="shared" si="57"/>
        <v>381.54</v>
      </c>
      <c r="P184" s="7">
        <f t="shared" si="57"/>
        <v>4537.139999999999</v>
      </c>
      <c r="Q184" s="7">
        <f t="shared" si="57"/>
        <v>0</v>
      </c>
      <c r="R184" s="7">
        <f t="shared" si="57"/>
        <v>4918.679999999999</v>
      </c>
      <c r="S184" s="7">
        <f t="shared" si="57"/>
        <v>13594.235</v>
      </c>
      <c r="T184" s="7">
        <f t="shared" si="57"/>
        <v>4635.140000000001</v>
      </c>
      <c r="U184" s="7">
        <f t="shared" si="57"/>
        <v>0</v>
      </c>
      <c r="V184" s="7">
        <f t="shared" si="57"/>
        <v>18229.375000000004</v>
      </c>
      <c r="W184" s="7">
        <f>W156+W161</f>
        <v>3049.143</v>
      </c>
      <c r="X184" s="7">
        <f>X156+X161</f>
        <v>3380.56</v>
      </c>
      <c r="Y184" s="7">
        <f>Y156+Y161</f>
        <v>12.168000000000001</v>
      </c>
      <c r="Z184" s="7">
        <f>Z156+Z161</f>
        <v>6441.871</v>
      </c>
    </row>
    <row r="185" spans="2:26" ht="25.5">
      <c r="B185" s="3" t="s">
        <v>60</v>
      </c>
      <c r="C185" s="7">
        <f>C157+C158</f>
        <v>659.75</v>
      </c>
      <c r="D185" s="7">
        <f aca="true" t="shared" si="58" ref="D185:V185">D157+D158</f>
        <v>447.55000000000007</v>
      </c>
      <c r="E185" s="7">
        <f t="shared" si="58"/>
        <v>0</v>
      </c>
      <c r="F185" s="7">
        <f t="shared" si="58"/>
        <v>1107.3000000000002</v>
      </c>
      <c r="G185" s="7">
        <f t="shared" si="58"/>
        <v>705.25</v>
      </c>
      <c r="H185" s="7">
        <f t="shared" si="58"/>
        <v>228.17000000000002</v>
      </c>
      <c r="I185" s="7">
        <f t="shared" si="58"/>
        <v>0</v>
      </c>
      <c r="J185" s="7">
        <f t="shared" si="58"/>
        <v>933.4200000000001</v>
      </c>
      <c r="K185" s="7">
        <f t="shared" si="58"/>
        <v>534.625</v>
      </c>
      <c r="L185" s="7">
        <f t="shared" si="58"/>
        <v>809.81</v>
      </c>
      <c r="M185" s="7">
        <f t="shared" si="58"/>
        <v>0</v>
      </c>
      <c r="N185" s="7">
        <f t="shared" si="58"/>
        <v>1344.435</v>
      </c>
      <c r="O185" s="7">
        <f t="shared" si="58"/>
        <v>739.375</v>
      </c>
      <c r="P185" s="7">
        <f t="shared" si="58"/>
        <v>324.7</v>
      </c>
      <c r="Q185" s="7">
        <f t="shared" si="58"/>
        <v>0</v>
      </c>
      <c r="R185" s="7">
        <f t="shared" si="58"/>
        <v>1064.075</v>
      </c>
      <c r="S185" s="7">
        <f t="shared" si="58"/>
        <v>762.125</v>
      </c>
      <c r="T185" s="7">
        <f t="shared" si="58"/>
        <v>254.5</v>
      </c>
      <c r="U185" s="7">
        <f t="shared" si="58"/>
        <v>0</v>
      </c>
      <c r="V185" s="7">
        <f t="shared" si="58"/>
        <v>1016.625</v>
      </c>
      <c r="W185" s="7">
        <f>W157+W158</f>
        <v>680.225</v>
      </c>
      <c r="X185" s="7">
        <f>X157+X158</f>
        <v>412.94599999999997</v>
      </c>
      <c r="Y185" s="7">
        <f>Y157+Y158</f>
        <v>0</v>
      </c>
      <c r="Z185" s="7">
        <f>Z157+Z158</f>
        <v>1093.171</v>
      </c>
    </row>
    <row r="186" spans="2:26" ht="38.25">
      <c r="B186" s="3" t="s">
        <v>40</v>
      </c>
      <c r="C186" s="7">
        <f>C168+C169+C170</f>
        <v>3935.75</v>
      </c>
      <c r="D186" s="7">
        <f aca="true" t="shared" si="59" ref="D186:V186">D168+D169+D170</f>
        <v>3399.58</v>
      </c>
      <c r="E186" s="7">
        <f t="shared" si="59"/>
        <v>0</v>
      </c>
      <c r="F186" s="7">
        <f t="shared" si="59"/>
        <v>7335.33</v>
      </c>
      <c r="G186" s="7">
        <f t="shared" si="59"/>
        <v>318.5</v>
      </c>
      <c r="H186" s="7">
        <f t="shared" si="59"/>
        <v>2350.59</v>
      </c>
      <c r="I186" s="7">
        <f t="shared" si="59"/>
        <v>0</v>
      </c>
      <c r="J186" s="7">
        <f t="shared" si="59"/>
        <v>2669.09</v>
      </c>
      <c r="K186" s="7">
        <f t="shared" si="59"/>
        <v>0</v>
      </c>
      <c r="L186" s="7">
        <f t="shared" si="59"/>
        <v>3100.94</v>
      </c>
      <c r="M186" s="7">
        <f t="shared" si="59"/>
        <v>0</v>
      </c>
      <c r="N186" s="7">
        <f t="shared" si="59"/>
        <v>3100.94</v>
      </c>
      <c r="O186" s="7">
        <f t="shared" si="59"/>
        <v>3173.625</v>
      </c>
      <c r="P186" s="7">
        <f t="shared" si="59"/>
        <v>1994.6699999999998</v>
      </c>
      <c r="Q186" s="7">
        <f t="shared" si="59"/>
        <v>0</v>
      </c>
      <c r="R186" s="7">
        <f t="shared" si="59"/>
        <v>5168.295</v>
      </c>
      <c r="S186" s="7">
        <f t="shared" si="59"/>
        <v>17779.125</v>
      </c>
      <c r="T186" s="7">
        <f t="shared" si="59"/>
        <v>2856.2400000000002</v>
      </c>
      <c r="U186" s="7">
        <f t="shared" si="59"/>
        <v>0</v>
      </c>
      <c r="V186" s="7">
        <f t="shared" si="59"/>
        <v>20635.365</v>
      </c>
      <c r="W186" s="7">
        <f>W168+W169+W170</f>
        <v>5041.4</v>
      </c>
      <c r="X186" s="7">
        <f>X168+X169+X170</f>
        <v>2740.4040000000005</v>
      </c>
      <c r="Y186" s="7">
        <f>Y168+Y169+Y170</f>
        <v>0</v>
      </c>
      <c r="Z186" s="7">
        <f>Z168+Z169+Z170</f>
        <v>7781.804</v>
      </c>
    </row>
    <row r="187" spans="2:26" ht="12.75">
      <c r="B187" s="3" t="s">
        <v>41</v>
      </c>
      <c r="C187" s="7">
        <f>C171+C172+C173</f>
        <v>0</v>
      </c>
      <c r="D187" s="7">
        <f aca="true" t="shared" si="60" ref="D187:V187">D171+D172+D173</f>
        <v>2357.75</v>
      </c>
      <c r="E187" s="7">
        <f t="shared" si="60"/>
        <v>0</v>
      </c>
      <c r="F187" s="7">
        <f t="shared" si="60"/>
        <v>2357.75</v>
      </c>
      <c r="G187" s="7">
        <f t="shared" si="60"/>
        <v>0</v>
      </c>
      <c r="H187" s="7">
        <f t="shared" si="60"/>
        <v>13150.310000000001</v>
      </c>
      <c r="I187" s="7">
        <f t="shared" si="60"/>
        <v>0</v>
      </c>
      <c r="J187" s="7">
        <f t="shared" si="60"/>
        <v>13150.310000000001</v>
      </c>
      <c r="K187" s="7">
        <f t="shared" si="60"/>
        <v>0</v>
      </c>
      <c r="L187" s="7">
        <f t="shared" si="60"/>
        <v>23509.100000000002</v>
      </c>
      <c r="M187" s="7">
        <f t="shared" si="60"/>
        <v>0</v>
      </c>
      <c r="N187" s="7">
        <f t="shared" si="60"/>
        <v>23509.100000000002</v>
      </c>
      <c r="O187" s="7">
        <f t="shared" si="60"/>
        <v>0</v>
      </c>
      <c r="P187" s="7">
        <f t="shared" si="60"/>
        <v>12637.630000000001</v>
      </c>
      <c r="Q187" s="7">
        <f t="shared" si="60"/>
        <v>0</v>
      </c>
      <c r="R187" s="7">
        <f t="shared" si="60"/>
        <v>12637.630000000001</v>
      </c>
      <c r="S187" s="7">
        <f t="shared" si="60"/>
        <v>0</v>
      </c>
      <c r="T187" s="7">
        <f t="shared" si="60"/>
        <v>118106.71000000002</v>
      </c>
      <c r="U187" s="7">
        <f t="shared" si="60"/>
        <v>53956</v>
      </c>
      <c r="V187" s="7">
        <f t="shared" si="60"/>
        <v>172062.71</v>
      </c>
      <c r="W187" s="7">
        <f>W171+W172+W173</f>
        <v>0</v>
      </c>
      <c r="X187" s="7">
        <f>X171+X172+X173</f>
        <v>33952.3</v>
      </c>
      <c r="Y187" s="7">
        <f>Y171+Y172+Y173</f>
        <v>10791.2</v>
      </c>
      <c r="Z187" s="7">
        <f>Z171+Z172+Z173</f>
        <v>44743.5</v>
      </c>
    </row>
    <row r="188" spans="2:26" ht="12.75">
      <c r="B188" s="3" t="s">
        <v>42</v>
      </c>
      <c r="C188" s="7">
        <f>C167</f>
        <v>0</v>
      </c>
      <c r="D188" s="7">
        <f aca="true" t="shared" si="61" ref="D188:Z188">D167</f>
        <v>0</v>
      </c>
      <c r="E188" s="7">
        <f t="shared" si="61"/>
        <v>0</v>
      </c>
      <c r="F188" s="7">
        <f t="shared" si="61"/>
        <v>0</v>
      </c>
      <c r="G188" s="7">
        <f t="shared" si="61"/>
        <v>0</v>
      </c>
      <c r="H188" s="7">
        <f t="shared" si="61"/>
        <v>0</v>
      </c>
      <c r="I188" s="7">
        <f t="shared" si="61"/>
        <v>0</v>
      </c>
      <c r="J188" s="7">
        <f t="shared" si="61"/>
        <v>0</v>
      </c>
      <c r="K188" s="7">
        <f t="shared" si="61"/>
        <v>0</v>
      </c>
      <c r="L188" s="7">
        <f t="shared" si="61"/>
        <v>0</v>
      </c>
      <c r="M188" s="7">
        <f t="shared" si="61"/>
        <v>0</v>
      </c>
      <c r="N188" s="7">
        <f t="shared" si="61"/>
        <v>0</v>
      </c>
      <c r="O188" s="7">
        <f t="shared" si="61"/>
        <v>0</v>
      </c>
      <c r="P188" s="7">
        <f t="shared" si="61"/>
        <v>0</v>
      </c>
      <c r="Q188" s="7">
        <f t="shared" si="61"/>
        <v>0</v>
      </c>
      <c r="R188" s="7">
        <f t="shared" si="61"/>
        <v>0</v>
      </c>
      <c r="S188" s="7">
        <f t="shared" si="61"/>
        <v>0</v>
      </c>
      <c r="T188" s="7">
        <f t="shared" si="61"/>
        <v>0</v>
      </c>
      <c r="U188" s="7">
        <f t="shared" si="61"/>
        <v>0</v>
      </c>
      <c r="V188" s="7">
        <f t="shared" si="61"/>
        <v>0</v>
      </c>
      <c r="W188" s="7">
        <f t="shared" si="61"/>
        <v>0</v>
      </c>
      <c r="X188" s="7">
        <f t="shared" si="61"/>
        <v>0</v>
      </c>
      <c r="Y188" s="7">
        <f t="shared" si="61"/>
        <v>0</v>
      </c>
      <c r="Z188" s="7">
        <f t="shared" si="61"/>
        <v>0</v>
      </c>
    </row>
    <row r="189" spans="2:26" ht="12.75">
      <c r="B189" s="3" t="s">
        <v>43</v>
      </c>
      <c r="C189" s="7">
        <f>C152+C151</f>
        <v>1137.5</v>
      </c>
      <c r="D189" s="7">
        <f aca="true" t="shared" si="62" ref="D189:Z189">D152+D151</f>
        <v>0</v>
      </c>
      <c r="E189" s="7">
        <f t="shared" si="62"/>
        <v>0</v>
      </c>
      <c r="F189" s="7">
        <f t="shared" si="62"/>
        <v>1137.5</v>
      </c>
      <c r="G189" s="7">
        <f t="shared" si="62"/>
        <v>4401.825000000001</v>
      </c>
      <c r="H189" s="7">
        <f t="shared" si="62"/>
        <v>246.5</v>
      </c>
      <c r="I189" s="7">
        <f t="shared" si="62"/>
        <v>0</v>
      </c>
      <c r="J189" s="7">
        <f t="shared" si="62"/>
        <v>4648.325000000001</v>
      </c>
      <c r="K189" s="7">
        <f t="shared" si="62"/>
        <v>4993.625</v>
      </c>
      <c r="L189" s="7">
        <f t="shared" si="62"/>
        <v>0</v>
      </c>
      <c r="M189" s="7">
        <f t="shared" si="62"/>
        <v>0</v>
      </c>
      <c r="N189" s="7">
        <f t="shared" si="62"/>
        <v>4993.625</v>
      </c>
      <c r="O189" s="7">
        <f t="shared" si="62"/>
        <v>841.75</v>
      </c>
      <c r="P189" s="7">
        <f t="shared" si="62"/>
        <v>0</v>
      </c>
      <c r="Q189" s="7">
        <f t="shared" si="62"/>
        <v>0</v>
      </c>
      <c r="R189" s="7">
        <f t="shared" si="62"/>
        <v>841.75</v>
      </c>
      <c r="S189" s="7">
        <f t="shared" si="62"/>
        <v>2843.75</v>
      </c>
      <c r="T189" s="7">
        <f t="shared" si="62"/>
        <v>0</v>
      </c>
      <c r="U189" s="7">
        <f t="shared" si="62"/>
        <v>0</v>
      </c>
      <c r="V189" s="7">
        <f t="shared" si="62"/>
        <v>2843.75</v>
      </c>
      <c r="W189" s="7">
        <f t="shared" si="62"/>
        <v>2843.69</v>
      </c>
      <c r="X189" s="7">
        <f t="shared" si="62"/>
        <v>49.3</v>
      </c>
      <c r="Y189" s="7">
        <f t="shared" si="62"/>
        <v>0</v>
      </c>
      <c r="Z189" s="7">
        <f t="shared" si="62"/>
        <v>2892.9900000000002</v>
      </c>
    </row>
    <row r="190" spans="2:26" ht="12.75">
      <c r="B190" s="2" t="s">
        <v>21</v>
      </c>
      <c r="C190" s="7">
        <f>SUM(C180:C189)</f>
        <v>69168.925</v>
      </c>
      <c r="D190" s="7">
        <f aca="true" t="shared" si="63" ref="D190:J190">SUM(D180:D189)</f>
        <v>49923.2</v>
      </c>
      <c r="E190" s="7">
        <f t="shared" si="63"/>
        <v>166.14</v>
      </c>
      <c r="F190" s="35">
        <f t="shared" si="63"/>
        <v>119258.26500000001</v>
      </c>
      <c r="G190" s="7">
        <f t="shared" si="63"/>
        <v>67640.9</v>
      </c>
      <c r="H190" s="7">
        <f t="shared" si="63"/>
        <v>62942.67999999999</v>
      </c>
      <c r="I190" s="7">
        <f t="shared" si="63"/>
        <v>508.95</v>
      </c>
      <c r="J190" s="35">
        <f t="shared" si="63"/>
        <v>131092.53</v>
      </c>
      <c r="K190" s="7">
        <f aca="true" t="shared" si="64" ref="K190:Z190">SUM(K180:K189)</f>
        <v>69334.94</v>
      </c>
      <c r="L190" s="7">
        <f t="shared" si="64"/>
        <v>69724.77000000002</v>
      </c>
      <c r="M190" s="7">
        <f t="shared" si="64"/>
        <v>1064.7</v>
      </c>
      <c r="N190" s="35">
        <f t="shared" si="64"/>
        <v>140124.41</v>
      </c>
      <c r="O190" s="7">
        <f t="shared" si="64"/>
        <v>82804.79</v>
      </c>
      <c r="P190" s="7">
        <f t="shared" si="64"/>
        <v>56899.84999999998</v>
      </c>
      <c r="Q190" s="7">
        <f t="shared" si="64"/>
        <v>737.0999999999999</v>
      </c>
      <c r="R190" s="35">
        <f t="shared" si="64"/>
        <v>140441.74</v>
      </c>
      <c r="S190" s="7">
        <f t="shared" si="64"/>
        <v>107062.61</v>
      </c>
      <c r="T190" s="7">
        <f t="shared" si="64"/>
        <v>164411.83</v>
      </c>
      <c r="U190" s="7">
        <f t="shared" si="64"/>
        <v>55003.15</v>
      </c>
      <c r="V190" s="35">
        <f t="shared" si="64"/>
        <v>326477.58999999997</v>
      </c>
      <c r="W190" s="7">
        <f t="shared" si="64"/>
        <v>79202.43299999999</v>
      </c>
      <c r="X190" s="7">
        <f t="shared" si="64"/>
        <v>80780.466</v>
      </c>
      <c r="Y190" s="7">
        <f t="shared" si="64"/>
        <v>11496.008000000002</v>
      </c>
      <c r="Z190" s="35">
        <f t="shared" si="64"/>
        <v>171478.907</v>
      </c>
    </row>
    <row r="191" spans="6:26" ht="12.75">
      <c r="F191" s="34">
        <f>U24</f>
        <v>119258.26499999998</v>
      </c>
      <c r="J191" s="34">
        <f>U55</f>
        <v>131092.53</v>
      </c>
      <c r="N191" s="34">
        <f>U84</f>
        <v>140124.41000000006</v>
      </c>
      <c r="R191" s="34">
        <f>U114</f>
        <v>140441.74</v>
      </c>
      <c r="V191" s="34">
        <f>U143</f>
        <v>326477.59</v>
      </c>
      <c r="Z191" s="34">
        <f>(F191+J191+N191+R191+V191)/5</f>
        <v>171478.90700000004</v>
      </c>
    </row>
  </sheetData>
  <sheetProtection/>
  <mergeCells count="32">
    <mergeCell ref="C178:F178"/>
    <mergeCell ref="G178:J178"/>
    <mergeCell ref="W178:Z178"/>
    <mergeCell ref="K178:N178"/>
    <mergeCell ref="O178:R178"/>
    <mergeCell ref="S178:V178"/>
    <mergeCell ref="C149:F149"/>
    <mergeCell ref="G149:J149"/>
    <mergeCell ref="K149:N149"/>
    <mergeCell ref="O149:R149"/>
    <mergeCell ref="S149:V149"/>
    <mergeCell ref="W149:Z149"/>
    <mergeCell ref="M91:P91"/>
    <mergeCell ref="R91:U91"/>
    <mergeCell ref="C2:F2"/>
    <mergeCell ref="H2:K2"/>
    <mergeCell ref="M2:P2"/>
    <mergeCell ref="R2:U2"/>
    <mergeCell ref="C31:F31"/>
    <mergeCell ref="H31:K31"/>
    <mergeCell ref="M31:P31"/>
    <mergeCell ref="R31:U31"/>
    <mergeCell ref="C121:F121"/>
    <mergeCell ref="H121:K121"/>
    <mergeCell ref="M121:P121"/>
    <mergeCell ref="R121:U121"/>
    <mergeCell ref="C62:F62"/>
    <mergeCell ref="H62:K62"/>
    <mergeCell ref="M62:P62"/>
    <mergeCell ref="R62:U62"/>
    <mergeCell ref="C91:F91"/>
    <mergeCell ref="H91:K9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Kolšek</dc:creator>
  <cp:keywords/>
  <dc:description/>
  <cp:lastModifiedBy>Gregor Danev</cp:lastModifiedBy>
  <cp:lastPrinted>2014-12-10T08:02:39Z</cp:lastPrinted>
  <dcterms:created xsi:type="dcterms:W3CDTF">2014-12-08T11:43:54Z</dcterms:created>
  <dcterms:modified xsi:type="dcterms:W3CDTF">2020-02-07T12:03:53Z</dcterms:modified>
  <cp:category/>
  <cp:version/>
  <cp:contentType/>
  <cp:contentStatus/>
</cp:coreProperties>
</file>